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555" yWindow="0" windowWidth="24975" windowHeight="16440" tabRatio="919" activeTab="11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6_Inversiones" sheetId="13" r:id="rId9"/>
    <sheet name="FC-7_INF" sheetId="15" r:id="rId10"/>
    <sheet name="FC-8_INV_FINANCIERAS" sheetId="17" r:id="rId11"/>
    <sheet name="FC-9_TRANS_SUBV" sheetId="39" r:id="rId12"/>
    <sheet name="FC-10_DEUDAS" sheetId="23" r:id="rId13"/>
    <sheet name="FC-11_DEUDA_VIVA" sheetId="20" r:id="rId14"/>
    <sheet name="FC-12_PERFIL_VTO_DEUDA" sheetId="21" r:id="rId15"/>
    <sheet name="FC-13_PERSONAL" sheetId="25" r:id="rId16"/>
    <sheet name="FC-14_OPER_INTERNAS" sheetId="27" r:id="rId17"/>
    <sheet name="FC-15_ENCOMIENDAS" sheetId="28" r:id="rId18"/>
    <sheet name="_FC-16_ESTAB_PRESUP" sheetId="29" r:id="rId19"/>
    <sheet name="FC-17_FINANCIACIÓN" sheetId="31" r:id="rId20"/>
    <sheet name="FC-90" sheetId="34" r:id="rId21"/>
    <sheet name="_FC-90_DETALLE" sheetId="41" state="hidden" r:id="rId22"/>
  </sheets>
  <definedNames>
    <definedName name="_xlnm.Print_Area" localSheetId="1">_CHECK_LIST!$B$5:$H$45</definedName>
    <definedName name="_xlnm.Print_Area" localSheetId="18">'_FC-16_ESTAB_PRESUP'!$B$1:$H$55</definedName>
    <definedName name="_xlnm.Print_Area" localSheetId="0">_GENERAL!$B$5:$N$43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'FC-15_ENCOMIENDAS'!$B$1:$H$41</definedName>
    <definedName name="_xlnm.Print_Area" localSheetId="19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'FC-3_CPyG'!$B$1:$H$82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'FC-7_INF'!$B$1:$O$52</definedName>
    <definedName name="_xlnm.Print_Area" localSheetId="10">'FC-8_INV_FINANCIERAS'!$B$1:$N$77</definedName>
    <definedName name="_xlnm.Print_Area" localSheetId="11">'FC-9_TRANS_SUBV'!$B$1:$Q$124</definedName>
    <definedName name="_xlnm.Print_Area" localSheetId="20">'FC-90'!$B$1:$F$71</definedName>
    <definedName name="DEPENDENCIA">_GENERAL!$H$14</definedName>
    <definedName name="ejercicio">_GENERAL!$D$14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20" l="1"/>
  <c r="H88" i="39"/>
  <c r="H74" i="39"/>
  <c r="E28" i="29"/>
  <c r="E24" i="29"/>
  <c r="E33" i="29"/>
  <c r="G184" i="41"/>
  <c r="F186" i="41"/>
  <c r="F185" i="41"/>
  <c r="F184" i="41"/>
  <c r="G45" i="7"/>
  <c r="G16" i="7"/>
  <c r="G23" i="7"/>
  <c r="G38" i="7"/>
  <c r="G47" i="7"/>
  <c r="G50" i="7"/>
  <c r="G59" i="7"/>
  <c r="G67" i="7"/>
  <c r="G69" i="7"/>
  <c r="G75" i="7"/>
  <c r="G18" i="14"/>
  <c r="G17" i="14"/>
  <c r="G16" i="14"/>
  <c r="F18" i="14"/>
  <c r="F17" i="14"/>
  <c r="F16" i="14"/>
  <c r="G17" i="37"/>
  <c r="F45" i="7"/>
  <c r="F16" i="7"/>
  <c r="F23" i="7"/>
  <c r="F38" i="7"/>
  <c r="F47" i="7"/>
  <c r="F50" i="7"/>
  <c r="F59" i="7"/>
  <c r="F67" i="7"/>
  <c r="F69" i="7"/>
  <c r="F75" i="7"/>
  <c r="E18" i="14"/>
  <c r="E17" i="14"/>
  <c r="E16" i="14"/>
  <c r="F17" i="37"/>
  <c r="E45" i="7"/>
  <c r="E16" i="7"/>
  <c r="E23" i="7"/>
  <c r="E38" i="7"/>
  <c r="E47" i="7"/>
  <c r="E50" i="7"/>
  <c r="E59" i="7"/>
  <c r="E67" i="7"/>
  <c r="E69" i="7"/>
  <c r="E75" i="7"/>
  <c r="F31" i="15"/>
  <c r="H31" i="15"/>
  <c r="K31" i="15"/>
  <c r="E39" i="29"/>
  <c r="E36" i="29"/>
  <c r="E35" i="29"/>
  <c r="E34" i="29"/>
  <c r="E32" i="29"/>
  <c r="E25" i="29"/>
  <c r="E23" i="29"/>
  <c r="E22" i="29"/>
  <c r="E21" i="29"/>
  <c r="G31" i="15"/>
  <c r="F164" i="41"/>
  <c r="I31" i="15"/>
  <c r="F165" i="41"/>
  <c r="J31" i="15"/>
  <c r="F166" i="41"/>
  <c r="L31" i="15"/>
  <c r="F167" i="41"/>
  <c r="F161" i="41"/>
  <c r="G161" i="41"/>
  <c r="H161" i="41"/>
  <c r="I25" i="17"/>
  <c r="I34" i="17"/>
  <c r="I49" i="17"/>
  <c r="I58" i="17"/>
  <c r="F169" i="41"/>
  <c r="F168" i="41"/>
  <c r="G168" i="41"/>
  <c r="H168" i="41"/>
  <c r="F171" i="41"/>
  <c r="F172" i="41"/>
  <c r="F173" i="41"/>
  <c r="F174" i="41"/>
  <c r="F175" i="41"/>
  <c r="F170" i="41"/>
  <c r="G170" i="41"/>
  <c r="H170" i="41"/>
  <c r="F179" i="41"/>
  <c r="F180" i="41"/>
  <c r="F181" i="41"/>
  <c r="G45" i="14"/>
  <c r="F45" i="14"/>
  <c r="F182" i="41"/>
  <c r="F176" i="41"/>
  <c r="G176" i="41"/>
  <c r="H176" i="41"/>
  <c r="H184" i="41"/>
  <c r="F188" i="41"/>
  <c r="G188" i="41"/>
  <c r="H188" i="41"/>
  <c r="H160" i="41"/>
  <c r="E62" i="34"/>
  <c r="E19" i="41"/>
  <c r="H19" i="41"/>
  <c r="E24" i="41"/>
  <c r="H24" i="41"/>
  <c r="E25" i="41"/>
  <c r="H25" i="41"/>
  <c r="H26" i="41"/>
  <c r="H27" i="41"/>
  <c r="H28" i="41"/>
  <c r="H18" i="41"/>
  <c r="E18" i="34"/>
  <c r="E30" i="41"/>
  <c r="H30" i="41"/>
  <c r="H31" i="41"/>
  <c r="H32" i="41"/>
  <c r="H33" i="41"/>
  <c r="H29" i="41"/>
  <c r="E19" i="34"/>
  <c r="E36" i="41"/>
  <c r="H36" i="41"/>
  <c r="E35" i="41"/>
  <c r="H35" i="41"/>
  <c r="H37" i="41"/>
  <c r="H38" i="41"/>
  <c r="H39" i="41"/>
  <c r="H40" i="41"/>
  <c r="H41" i="41"/>
  <c r="H34" i="41"/>
  <c r="E20" i="34"/>
  <c r="H16" i="41"/>
  <c r="E16" i="34"/>
  <c r="H17" i="41"/>
  <c r="E17" i="34"/>
  <c r="E21" i="34"/>
  <c r="F45" i="41"/>
  <c r="H45" i="41"/>
  <c r="H46" i="41"/>
  <c r="H47" i="41"/>
  <c r="H44" i="41"/>
  <c r="E23" i="34"/>
  <c r="I41" i="39"/>
  <c r="F49" i="41"/>
  <c r="H49" i="41"/>
  <c r="F50" i="41"/>
  <c r="H50" i="41"/>
  <c r="H51" i="41"/>
  <c r="H52" i="41"/>
  <c r="H48" i="41"/>
  <c r="E24" i="34"/>
  <c r="E25" i="34"/>
  <c r="H25" i="17"/>
  <c r="F56" i="41"/>
  <c r="H56" i="41"/>
  <c r="H34" i="17"/>
  <c r="F57" i="41"/>
  <c r="H57" i="41"/>
  <c r="H49" i="17"/>
  <c r="F58" i="41"/>
  <c r="H58" i="41"/>
  <c r="H58" i="17"/>
  <c r="F59" i="41"/>
  <c r="H59" i="41"/>
  <c r="H60" i="41"/>
  <c r="H61" i="41"/>
  <c r="H55" i="41"/>
  <c r="E27" i="34"/>
  <c r="M43" i="23"/>
  <c r="F63" i="41"/>
  <c r="H63" i="41"/>
  <c r="M75" i="23"/>
  <c r="F66" i="41"/>
  <c r="H66" i="41"/>
  <c r="M107" i="23"/>
  <c r="F67" i="41"/>
  <c r="H67" i="41"/>
  <c r="H64" i="41"/>
  <c r="H65" i="41"/>
  <c r="H68" i="41"/>
  <c r="H69" i="41"/>
  <c r="H70" i="41"/>
  <c r="H62" i="41"/>
  <c r="E28" i="34"/>
  <c r="E29" i="34"/>
  <c r="E31" i="34"/>
  <c r="E76" i="41"/>
  <c r="H76" i="41"/>
  <c r="E77" i="41"/>
  <c r="H77" i="41"/>
  <c r="E78" i="41"/>
  <c r="H78" i="41"/>
  <c r="E79" i="41"/>
  <c r="H79" i="41"/>
  <c r="E80" i="41"/>
  <c r="H80" i="41"/>
  <c r="E81" i="41"/>
  <c r="H81" i="41"/>
  <c r="H82" i="41"/>
  <c r="H83" i="41"/>
  <c r="H75" i="41"/>
  <c r="E33" i="34"/>
  <c r="E35" i="34"/>
  <c r="E91" i="41"/>
  <c r="H91" i="41"/>
  <c r="H92" i="41"/>
  <c r="H93" i="41"/>
  <c r="H94" i="41"/>
  <c r="H90" i="41"/>
  <c r="E40" i="34"/>
  <c r="E96" i="41"/>
  <c r="H96" i="41"/>
  <c r="E97" i="41"/>
  <c r="H97" i="41"/>
  <c r="E98" i="41"/>
  <c r="H98" i="41"/>
  <c r="H99" i="41"/>
  <c r="H100" i="41"/>
  <c r="H101" i="41"/>
  <c r="H95" i="41"/>
  <c r="E41" i="34"/>
  <c r="E103" i="41"/>
  <c r="H103" i="41"/>
  <c r="H104" i="41"/>
  <c r="H105" i="41"/>
  <c r="H106" i="41"/>
  <c r="H107" i="41"/>
  <c r="H102" i="41"/>
  <c r="E42" i="34"/>
  <c r="E109" i="41"/>
  <c r="H109" i="41"/>
  <c r="H110" i="41"/>
  <c r="H111" i="41"/>
  <c r="H108" i="41"/>
  <c r="E43" i="34"/>
  <c r="E44" i="34"/>
  <c r="F115" i="41"/>
  <c r="H115" i="41"/>
  <c r="F116" i="41"/>
  <c r="H116" i="41"/>
  <c r="H117" i="41"/>
  <c r="H118" i="41"/>
  <c r="H114" i="41"/>
  <c r="E46" i="34"/>
  <c r="F120" i="41"/>
  <c r="H120" i="41"/>
  <c r="H121" i="41"/>
  <c r="H122" i="41"/>
  <c r="H119" i="41"/>
  <c r="E47" i="34"/>
  <c r="E48" i="34"/>
  <c r="G25" i="17"/>
  <c r="F126" i="41"/>
  <c r="H126" i="41"/>
  <c r="G34" i="17"/>
  <c r="F127" i="41"/>
  <c r="H127" i="41"/>
  <c r="G49" i="17"/>
  <c r="F128" i="41"/>
  <c r="H128" i="41"/>
  <c r="G58" i="17"/>
  <c r="F129" i="41"/>
  <c r="H129" i="41"/>
  <c r="H130" i="41"/>
  <c r="H131" i="41"/>
  <c r="H125" i="41"/>
  <c r="E50" i="34"/>
  <c r="N43" i="23"/>
  <c r="F133" i="41"/>
  <c r="H133" i="41"/>
  <c r="N75" i="23"/>
  <c r="F136" i="41"/>
  <c r="H136" i="41"/>
  <c r="N107" i="23"/>
  <c r="F137" i="41"/>
  <c r="H137" i="41"/>
  <c r="H134" i="41"/>
  <c r="H135" i="41"/>
  <c r="H138" i="41"/>
  <c r="H139" i="41"/>
  <c r="H140" i="41"/>
  <c r="H132" i="41"/>
  <c r="E51" i="34"/>
  <c r="E52" i="34"/>
  <c r="E54" i="34"/>
  <c r="E149" i="41"/>
  <c r="H149" i="41"/>
  <c r="E150" i="41"/>
  <c r="H150" i="41"/>
  <c r="E151" i="41"/>
  <c r="H151" i="41"/>
  <c r="E152" i="41"/>
  <c r="H152" i="41"/>
  <c r="E153" i="41"/>
  <c r="H153" i="41"/>
  <c r="H154" i="41"/>
  <c r="H148" i="41"/>
  <c r="E56" i="34"/>
  <c r="E58" i="34"/>
  <c r="E60" i="34"/>
  <c r="E64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H41" i="39"/>
  <c r="H44" i="39"/>
  <c r="K19" i="39"/>
  <c r="G41" i="39"/>
  <c r="G44" i="39"/>
  <c r="J19" i="39"/>
  <c r="N14" i="21"/>
  <c r="M14" i="21"/>
  <c r="L14" i="21"/>
  <c r="K14" i="21"/>
  <c r="J14" i="21"/>
  <c r="I14" i="21"/>
  <c r="H14" i="21"/>
  <c r="G14" i="21"/>
  <c r="F14" i="21"/>
  <c r="E14" i="21"/>
  <c r="E210" i="41"/>
  <c r="G160" i="41"/>
  <c r="E160" i="41"/>
  <c r="F160" i="41"/>
  <c r="F183" i="41"/>
  <c r="F178" i="41"/>
  <c r="F177" i="41"/>
  <c r="H59" i="39"/>
  <c r="G32" i="37"/>
  <c r="G59" i="39"/>
  <c r="G74" i="39"/>
  <c r="F32" i="37"/>
  <c r="E23" i="41"/>
  <c r="E22" i="41"/>
  <c r="E21" i="41"/>
  <c r="E20" i="41"/>
  <c r="E18" i="41"/>
  <c r="E29" i="41"/>
  <c r="E34" i="41"/>
  <c r="E42" i="41"/>
  <c r="E55" i="41"/>
  <c r="E62" i="41"/>
  <c r="E71" i="41"/>
  <c r="E44" i="41"/>
  <c r="E48" i="41"/>
  <c r="E53" i="41"/>
  <c r="E73" i="41"/>
  <c r="E75" i="41"/>
  <c r="E85" i="41"/>
  <c r="E90" i="41"/>
  <c r="E95" i="41"/>
  <c r="E108" i="41"/>
  <c r="E102" i="41"/>
  <c r="E112" i="41"/>
  <c r="E114" i="41"/>
  <c r="E119" i="41"/>
  <c r="E123" i="41"/>
  <c r="E125" i="41"/>
  <c r="E132" i="41"/>
  <c r="E141" i="41"/>
  <c r="E143" i="41"/>
  <c r="E148" i="41"/>
  <c r="E156" i="41"/>
  <c r="E158" i="41"/>
  <c r="G44" i="37"/>
  <c r="J39" i="25"/>
  <c r="J40" i="25"/>
  <c r="J41" i="25"/>
  <c r="J42" i="25"/>
  <c r="J43" i="25"/>
  <c r="J44" i="25"/>
  <c r="J45" i="25"/>
  <c r="F53" i="25"/>
  <c r="F31" i="25"/>
  <c r="G42" i="37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4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R75" i="23"/>
  <c r="S75" i="23"/>
  <c r="G4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39" i="37"/>
  <c r="G38" i="37"/>
  <c r="G37" i="37"/>
  <c r="G36" i="37"/>
  <c r="G35" i="37"/>
  <c r="G34" i="37"/>
  <c r="G33" i="37"/>
  <c r="I43" i="39"/>
  <c r="G31" i="37"/>
  <c r="F43" i="39"/>
  <c r="F31" i="37"/>
  <c r="J41" i="39"/>
  <c r="J44" i="39"/>
  <c r="G30" i="37"/>
  <c r="F30" i="37"/>
  <c r="J42" i="17"/>
  <c r="J43" i="17"/>
  <c r="J44" i="17"/>
  <c r="J45" i="17"/>
  <c r="J46" i="17"/>
  <c r="J47" i="17"/>
  <c r="J48" i="17"/>
  <c r="J49" i="17"/>
  <c r="J51" i="17"/>
  <c r="J52" i="17"/>
  <c r="J53" i="17"/>
  <c r="J54" i="17"/>
  <c r="J55" i="17"/>
  <c r="J56" i="17"/>
  <c r="J57" i="17"/>
  <c r="J58" i="17"/>
  <c r="G28" i="37"/>
  <c r="J18" i="17"/>
  <c r="J19" i="17"/>
  <c r="J20" i="17"/>
  <c r="J21" i="17"/>
  <c r="J22" i="17"/>
  <c r="J23" i="17"/>
  <c r="J24" i="17"/>
  <c r="J25" i="17"/>
  <c r="J27" i="17"/>
  <c r="J28" i="17"/>
  <c r="J29" i="17"/>
  <c r="J30" i="17"/>
  <c r="J31" i="17"/>
  <c r="J32" i="17"/>
  <c r="J33" i="17"/>
  <c r="J34" i="17"/>
  <c r="G27" i="37"/>
  <c r="G25" i="37"/>
  <c r="I20" i="15"/>
  <c r="F25" i="37"/>
  <c r="M22" i="15"/>
  <c r="E33" i="15"/>
  <c r="M33" i="15"/>
  <c r="G24" i="37"/>
  <c r="F24" i="37"/>
  <c r="M18" i="15"/>
  <c r="E29" i="15"/>
  <c r="M29" i="15"/>
  <c r="M19" i="15"/>
  <c r="E30" i="15"/>
  <c r="M30" i="15"/>
  <c r="G23" i="37"/>
  <c r="F23" i="37"/>
  <c r="M16" i="15"/>
  <c r="E27" i="15"/>
  <c r="M27" i="15"/>
  <c r="M17" i="15"/>
  <c r="E28" i="15"/>
  <c r="M28" i="15"/>
  <c r="G22" i="37"/>
  <c r="F22" i="37"/>
  <c r="M15" i="15"/>
  <c r="E26" i="15"/>
  <c r="M26" i="15"/>
  <c r="G21" i="37"/>
  <c r="F21" i="37"/>
  <c r="G71" i="36"/>
  <c r="G19" i="37"/>
  <c r="F71" i="36"/>
  <c r="F19" i="37"/>
  <c r="E71" i="36"/>
  <c r="E19" i="37"/>
  <c r="K16" i="36"/>
  <c r="K20" i="36"/>
  <c r="K25" i="36"/>
  <c r="K19" i="36"/>
  <c r="K32" i="36"/>
  <c r="K36" i="36"/>
  <c r="K31" i="36"/>
  <c r="K40" i="36"/>
  <c r="K30" i="36"/>
  <c r="K43" i="36"/>
  <c r="G18" i="37"/>
  <c r="H16" i="36"/>
  <c r="H20" i="36"/>
  <c r="H25" i="36"/>
  <c r="H19" i="36"/>
  <c r="H32" i="36"/>
  <c r="H36" i="36"/>
  <c r="H31" i="36"/>
  <c r="H40" i="36"/>
  <c r="H30" i="36"/>
  <c r="H43" i="36"/>
  <c r="F18" i="37"/>
  <c r="E16" i="36"/>
  <c r="E20" i="36"/>
  <c r="E25" i="36"/>
  <c r="E19" i="36"/>
  <c r="E32" i="36"/>
  <c r="E36" i="36"/>
  <c r="E31" i="36"/>
  <c r="E40" i="36"/>
  <c r="E30" i="36"/>
  <c r="E43" i="36"/>
  <c r="E18" i="37"/>
  <c r="F16" i="37"/>
  <c r="G16" i="37"/>
  <c r="E16" i="37"/>
  <c r="G25" i="9"/>
  <c r="G16" i="9"/>
  <c r="G34" i="9"/>
  <c r="G29" i="14"/>
  <c r="G27" i="14"/>
  <c r="G39" i="14"/>
  <c r="G37" i="14"/>
  <c r="G50" i="14"/>
  <c r="G15" i="37"/>
  <c r="F25" i="9"/>
  <c r="F16" i="9"/>
  <c r="F34" i="9"/>
  <c r="F29" i="14"/>
  <c r="F27" i="14"/>
  <c r="F39" i="14"/>
  <c r="F37" i="14"/>
  <c r="F50" i="14"/>
  <c r="F15" i="37"/>
  <c r="E25" i="9"/>
  <c r="E16" i="9"/>
  <c r="E34" i="9"/>
  <c r="E29" i="14"/>
  <c r="E27" i="14"/>
  <c r="E39" i="14"/>
  <c r="E45" i="14"/>
  <c r="E37" i="14"/>
  <c r="E50" i="14"/>
  <c r="E15" i="37"/>
  <c r="D9" i="41"/>
  <c r="H6" i="41"/>
  <c r="K107" i="23"/>
  <c r="P43" i="23"/>
  <c r="O43" i="23"/>
  <c r="L43" i="23"/>
  <c r="K43" i="23"/>
  <c r="K41" i="39"/>
  <c r="G29" i="37"/>
  <c r="F41" i="39"/>
  <c r="F29" i="37"/>
  <c r="K44" i="39"/>
  <c r="I44" i="39"/>
  <c r="F44" i="39"/>
  <c r="M41" i="39"/>
  <c r="L41" i="39"/>
  <c r="J16" i="39"/>
  <c r="G16" i="39"/>
  <c r="G47" i="36"/>
  <c r="G55" i="36"/>
  <c r="G85" i="36"/>
  <c r="H42" i="41"/>
  <c r="H53" i="41"/>
  <c r="H71" i="41"/>
  <c r="H73" i="41"/>
  <c r="H85" i="41"/>
  <c r="H112" i="41"/>
  <c r="H123" i="41"/>
  <c r="H141" i="41"/>
  <c r="H143" i="41"/>
  <c r="H156" i="41"/>
  <c r="H158" i="41"/>
  <c r="E213" i="41"/>
  <c r="E214" i="41"/>
  <c r="E215" i="41"/>
  <c r="F119" i="41"/>
  <c r="F114" i="41"/>
  <c r="F123" i="41"/>
  <c r="F125" i="41"/>
  <c r="F132" i="41"/>
  <c r="F141" i="41"/>
  <c r="F90" i="41"/>
  <c r="F95" i="41"/>
  <c r="F102" i="41"/>
  <c r="F108" i="41"/>
  <c r="F112" i="41"/>
  <c r="F143" i="41"/>
  <c r="F148" i="41"/>
  <c r="F156" i="41"/>
  <c r="F44" i="41"/>
  <c r="F48" i="41"/>
  <c r="F53" i="41"/>
  <c r="F55" i="41"/>
  <c r="F62" i="41"/>
  <c r="F71" i="41"/>
  <c r="F18" i="41"/>
  <c r="F29" i="41"/>
  <c r="F34" i="41"/>
  <c r="F42" i="41"/>
  <c r="F73" i="41"/>
  <c r="F75" i="41"/>
  <c r="F85" i="41"/>
  <c r="F158" i="41"/>
  <c r="E209" i="41"/>
  <c r="E211" i="41"/>
  <c r="G55" i="41"/>
  <c r="G62" i="41"/>
  <c r="G71" i="41"/>
  <c r="G44" i="41"/>
  <c r="G48" i="41"/>
  <c r="G53" i="41"/>
  <c r="G18" i="41"/>
  <c r="G29" i="41"/>
  <c r="G34" i="41"/>
  <c r="G42" i="41"/>
  <c r="G73" i="41"/>
  <c r="G75" i="41"/>
  <c r="G85" i="41"/>
  <c r="G90" i="41"/>
  <c r="G95" i="41"/>
  <c r="G102" i="41"/>
  <c r="G108" i="41"/>
  <c r="G112" i="41"/>
  <c r="G114" i="41"/>
  <c r="G119" i="41"/>
  <c r="G123" i="41"/>
  <c r="G125" i="41"/>
  <c r="G132" i="41"/>
  <c r="G141" i="41"/>
  <c r="G143" i="41"/>
  <c r="G148" i="41"/>
  <c r="G156" i="41"/>
  <c r="G158" i="41"/>
  <c r="E24" i="31"/>
  <c r="E29" i="29"/>
  <c r="E145" i="41"/>
  <c r="F145" i="41"/>
  <c r="G145" i="41"/>
  <c r="H145" i="41"/>
  <c r="P107" i="23"/>
  <c r="O107" i="23"/>
  <c r="L107" i="23"/>
  <c r="P75" i="23"/>
  <c r="O75" i="23"/>
  <c r="L75" i="23"/>
  <c r="K75" i="23"/>
  <c r="I19" i="39"/>
  <c r="F19" i="39"/>
  <c r="I17" i="39"/>
  <c r="F17" i="39"/>
  <c r="K103" i="39"/>
  <c r="G103" i="39"/>
  <c r="G88" i="39"/>
  <c r="H77" i="39"/>
  <c r="G77" i="39"/>
  <c r="J74" i="39"/>
  <c r="I74" i="39"/>
  <c r="J63" i="39"/>
  <c r="I63" i="39"/>
  <c r="H63" i="39"/>
  <c r="G63" i="39"/>
  <c r="J59" i="39"/>
  <c r="I59" i="39"/>
  <c r="J48" i="39"/>
  <c r="I48" i="39"/>
  <c r="H48" i="39"/>
  <c r="G48" i="39"/>
  <c r="M17" i="39"/>
  <c r="L17" i="39"/>
  <c r="D9" i="39"/>
  <c r="P6" i="39"/>
  <c r="O31" i="3"/>
  <c r="Q17" i="23"/>
  <c r="P17" i="23"/>
  <c r="O17" i="23"/>
  <c r="N17" i="23"/>
  <c r="M17" i="23"/>
  <c r="L17" i="23"/>
  <c r="I46" i="13"/>
  <c r="G26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G20" i="37"/>
  <c r="E55" i="36"/>
  <c r="E47" i="36"/>
  <c r="E18" i="31"/>
  <c r="F19" i="20"/>
  <c r="G75" i="36"/>
  <c r="F75" i="36"/>
  <c r="E75" i="36"/>
  <c r="F47" i="36"/>
  <c r="F55" i="36"/>
  <c r="L16" i="36"/>
  <c r="L20" i="36"/>
  <c r="L25" i="36"/>
  <c r="L19" i="36"/>
  <c r="L32" i="36"/>
  <c r="L36" i="36"/>
  <c r="L31" i="36"/>
  <c r="L40" i="36"/>
  <c r="L30" i="36"/>
  <c r="L43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F30" i="36"/>
  <c r="F43" i="36"/>
  <c r="E20" i="29"/>
  <c r="E17" i="31"/>
  <c r="E16" i="31"/>
  <c r="E25" i="31"/>
  <c r="E26" i="31"/>
  <c r="E23" i="31"/>
  <c r="E21" i="31"/>
  <c r="E28" i="31"/>
  <c r="E33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F31" i="31"/>
  <c r="F30" i="31"/>
  <c r="F29" i="31"/>
  <c r="F28" i="31"/>
  <c r="F26" i="31"/>
  <c r="F25" i="31"/>
  <c r="F24" i="31"/>
  <c r="F23" i="31"/>
  <c r="F21" i="31"/>
  <c r="F19" i="31"/>
  <c r="F18" i="31"/>
  <c r="F17" i="31"/>
  <c r="F16" i="31"/>
  <c r="F33" i="31"/>
  <c r="D9" i="31"/>
  <c r="F6" i="31"/>
  <c r="E31" i="29"/>
  <c r="E45" i="29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31" i="15"/>
  <c r="E31" i="15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</calcChain>
</file>

<file path=xl/sharedStrings.xml><?xml version="1.0" encoding="utf-8"?>
<sst xmlns="http://schemas.openxmlformats.org/spreadsheetml/2006/main" count="1556" uniqueCount="846">
  <si>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</si>
  <si>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</si>
  <si>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</si>
  <si>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</si>
  <si>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</si>
  <si>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</si>
  <si>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</si>
  <si>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</si>
  <si>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</si>
  <si>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</si>
  <si>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</si>
  <si>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</si>
  <si>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</si>
  <si>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</si>
  <si>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</si>
  <si>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</si>
  <si>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</si>
  <si>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</si>
  <si>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</si>
  <si>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</si>
  <si>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</si>
  <si>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</si>
  <si>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</si>
  <si>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</si>
  <si>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</si>
  <si>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</si>
  <si>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</si>
  <si>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</si>
  <si>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</si>
  <si>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</si>
  <si>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</si>
  <si>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</si>
  <si>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</si>
  <si>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</si>
  <si>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</si>
  <si>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</si>
  <si>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</si>
  <si>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</si>
  <si>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</si>
  <si>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</si>
  <si>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</si>
  <si>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</si>
  <si>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</si>
  <si>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</si>
  <si>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</si>
  <si>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</si>
  <si>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</si>
  <si>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</si>
  <si>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</si>
  <si>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</si>
  <si>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</si>
  <si>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</si>
  <si>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</si>
  <si>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</si>
  <si>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</si>
  <si>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</si>
  <si>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</si>
  <si>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</si>
  <si>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</si>
  <si>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</si>
  <si>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</si>
  <si>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</si>
  <si>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</si>
  <si>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</si>
  <si>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</si>
  <si>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</si>
  <si>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</si>
  <si>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</si>
  <si>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</si>
  <si>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</si>
  <si>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</si>
  <si>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</si>
  <si>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</si>
  <si>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</si>
  <si>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</si>
  <si>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</si>
  <si>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</si>
  <si>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</si>
  <si>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</si>
  <si>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</si>
  <si>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</si>
  <si>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</si>
  <si>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</si>
  <si>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</si>
  <si>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</si>
  <si>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</si>
  <si>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</si>
  <si>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</si>
  <si>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</si>
  <si>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</si>
  <si>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</si>
  <si>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</si>
  <si>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</si>
  <si>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</si>
  <si>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</si>
  <si>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</si>
  <si>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</si>
  <si>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</si>
  <si>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</si>
  <si>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</si>
  <si>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</si>
  <si>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</si>
  <si>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</si>
  <si>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</si>
  <si>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</si>
  <si>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</si>
  <si>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</si>
  <si>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</si>
  <si>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</si>
  <si>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</si>
  <si>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</si>
  <si>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</si>
  <si>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</si>
  <si>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</si>
  <si>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</si>
  <si>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</si>
  <si>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</si>
  <si>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</si>
  <si>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</si>
  <si>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</si>
  <si>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</si>
  <si>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</si>
  <si>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</si>
  <si>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</si>
  <si>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</si>
  <si>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</si>
  <si>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</si>
  <si>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</si>
  <si>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</si>
  <si>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</si>
  <si>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</si>
  <si>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</si>
  <si>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</si>
  <si>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</si>
  <si>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</si>
  <si>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</si>
  <si>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</si>
  <si>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</si>
  <si>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</si>
  <si>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</si>
  <si>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</si>
  <si>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</si>
  <si>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</si>
  <si>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</si>
  <si>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</si>
  <si>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</si>
  <si>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</si>
  <si>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</si>
  <si>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</si>
  <si>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</si>
  <si>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</si>
  <si>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</si>
  <si>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</si>
  <si>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</si>
  <si>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</si>
  <si>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</si>
  <si>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</si>
  <si>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</si>
  <si>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</si>
  <si>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</si>
  <si>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</si>
  <si>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</si>
  <si>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</si>
  <si>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</si>
  <si>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</si>
  <si>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</si>
  <si>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</si>
  <si>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</si>
  <si>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</si>
  <si>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</si>
  <si>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</si>
  <si>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</si>
  <si>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</si>
  <si>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</si>
  <si>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</si>
  <si>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</si>
  <si>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</si>
  <si>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</si>
  <si>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</si>
  <si>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</si>
  <si>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</si>
  <si>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</si>
  <si>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</si>
  <si>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</si>
  <si>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</si>
  <si>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</si>
  <si>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</si>
  <si>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</si>
  <si>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</si>
  <si>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</si>
  <si>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</si>
  <si>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</si>
  <si>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</si>
  <si>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</si>
  <si>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</si>
  <si>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</si>
  <si>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</si>
  <si>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</si>
  <si>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</si>
  <si>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</si>
  <si>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</si>
  <si>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</si>
  <si>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</si>
  <si>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</si>
  <si>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</si>
  <si>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</si>
  <si>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</si>
  <si>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</si>
  <si>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</si>
  <si>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</si>
  <si>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</si>
  <si>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</si>
  <si>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</si>
  <si>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</si>
  <si>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</si>
  <si>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</si>
  <si>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</si>
  <si>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</si>
  <si>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</si>
  <si>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</si>
  <si>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</si>
  <si>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</si>
  <si>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</si>
  <si>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</si>
  <si>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</si>
  <si>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</si>
  <si>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</si>
  <si>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</si>
  <si>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</si>
  <si>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</si>
  <si>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</si>
  <si>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</si>
  <si>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</si>
  <si>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</si>
  <si>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</si>
  <si>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</si>
  <si>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</si>
  <si>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</si>
  <si>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</si>
  <si>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</si>
  <si>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</si>
  <si>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</si>
  <si>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</si>
  <si>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</si>
  <si>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</si>
  <si>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</si>
  <si>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</si>
  <si>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</si>
  <si>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</si>
  <si>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</si>
  <si>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</si>
  <si>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</si>
  <si>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</si>
  <si>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</si>
  <si>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</si>
  <si>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</si>
  <si>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</si>
  <si>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</si>
  <si>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</si>
  <si>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</si>
  <si>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</si>
  <si>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</si>
  <si>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</si>
  <si>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</si>
  <si>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</si>
  <si>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</si>
  <si>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</si>
  <si>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</si>
  <si>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</si>
  <si>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</si>
  <si>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</si>
  <si>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</si>
  <si>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</si>
  <si>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</si>
  <si>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</si>
  <si>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</si>
  <si>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</si>
  <si>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</si>
  <si>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</si>
  <si>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</si>
  <si>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</si>
  <si>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</si>
  <si>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</si>
  <si>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</si>
  <si>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</si>
  <si>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</si>
  <si>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</si>
  <si>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</si>
  <si>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</si>
  <si>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</si>
  <si>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</si>
  <si>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</si>
  <si>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</si>
  <si>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</si>
  <si>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</si>
  <si>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</si>
  <si>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</si>
  <si>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</si>
  <si>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</si>
  <si>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</si>
  <si>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</si>
  <si>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</si>
  <si>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</si>
  <si>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</si>
  <si>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</si>
  <si>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</si>
  <si>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</si>
  <si>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</si>
  <si>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</si>
  <si>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</si>
  <si>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</si>
  <si>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</si>
  <si>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</si>
  <si>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</si>
  <si>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</si>
  <si>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</si>
  <si>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</si>
  <si>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</si>
  <si>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</si>
  <si>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</si>
  <si>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</si>
  <si>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</si>
  <si>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</si>
  <si>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</si>
  <si>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</si>
  <si>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</si>
  <si>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</si>
  <si>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</si>
  <si>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</si>
  <si>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</si>
  <si>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</si>
  <si>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</si>
  <si>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</si>
  <si>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</si>
  <si>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</si>
  <si>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</si>
  <si>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</si>
  <si>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</si>
  <si>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</si>
  <si>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</si>
  <si>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</si>
  <si>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</si>
  <si>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</si>
  <si>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</si>
  <si>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</si>
  <si>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</si>
  <si>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</si>
  <si>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</si>
  <si>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</si>
  <si>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</si>
  <si>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</si>
  <si>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</si>
  <si>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</si>
  <si>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</si>
  <si>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</si>
  <si>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</si>
  <si>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</si>
  <si>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</si>
  <si>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</si>
  <si>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</si>
  <si>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</si>
  <si>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</si>
  <si>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</si>
  <si>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</si>
  <si>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</si>
  <si>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</si>
  <si>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</si>
  <si>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</si>
  <si>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</si>
  <si>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</si>
  <si>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</si>
  <si>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</si>
  <si>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</si>
  <si>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</si>
  <si>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</si>
  <si>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</si>
  <si>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</si>
  <si>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</si>
  <si>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</si>
  <si>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</si>
  <si>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</si>
  <si>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</si>
  <si>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</si>
  <si>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</si>
  <si>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</si>
  <si>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</si>
  <si>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</si>
  <si>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</si>
  <si>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</si>
  <si>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</si>
  <si>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</si>
  <si>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</si>
  <si>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</si>
  <si>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</si>
  <si>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</si>
  <si>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</si>
  <si>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</si>
  <si>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</si>
  <si>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</si>
  <si>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</si>
  <si>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</si>
  <si>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</si>
  <si>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</si>
  <si>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</si>
  <si>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</si>
  <si>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</si>
  <si>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</si>
  <si>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</si>
  <si>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</si>
  <si>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</si>
  <si>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</si>
  <si>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</si>
  <si>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</si>
  <si>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</si>
  <si>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</si>
  <si>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</si>
  <si>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</si>
  <si>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</si>
  <si>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</si>
  <si>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</si>
  <si>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</si>
  <si>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</si>
  <si>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</si>
  <si>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</si>
  <si>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</si>
  <si>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</si>
  <si>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</si>
  <si>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</si>
  <si>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</si>
  <si>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</si>
  <si>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</si>
  <si>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</si>
  <si>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</si>
  <si>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</si>
  <si>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</si>
  <si>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</si>
  <si>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</si>
  <si>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</si>
  <si>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</si>
  <si>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</si>
  <si>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</si>
  <si>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</si>
  <si>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</si>
  <si>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</si>
  <si>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</si>
  <si>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</si>
  <si>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</si>
  <si>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</si>
  <si>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</si>
  <si>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</si>
  <si>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</si>
  <si>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</si>
  <si>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</si>
  <si>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</si>
  <si>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</si>
  <si>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</si>
  <si>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</si>
  <si>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</si>
  <si>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</si>
  <si>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</si>
  <si>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</si>
  <si>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</si>
  <si>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</si>
  <si>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</si>
  <si>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</si>
  <si>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</si>
  <si>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</si>
  <si>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</si>
  <si>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</si>
  <si>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</si>
  <si>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</si>
  <si>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</si>
  <si>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</si>
  <si>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</si>
  <si>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</si>
  <si>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</si>
  <si>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</si>
  <si>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</si>
  <si>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</si>
  <si>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</si>
  <si>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</si>
  <si>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</si>
  <si>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</si>
  <si>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</si>
  <si>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</si>
  <si>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</si>
  <si>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</si>
  <si>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</si>
  <si>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</si>
  <si>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</si>
  <si>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</si>
  <si>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</si>
  <si>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</si>
  <si>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</si>
  <si>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</si>
  <si>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</si>
  <si>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</si>
  <si>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</si>
  <si>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</si>
  <si>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</si>
  <si>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</si>
  <si>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</si>
  <si>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</si>
  <si>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</si>
  <si>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</si>
  <si>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</si>
  <si>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</si>
  <si>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</si>
  <si>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</si>
  <si>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</si>
  <si>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</si>
  <si>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</si>
  <si>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</si>
  <si>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</si>
  <si>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</si>
  <si>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</si>
  <si>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</si>
  <si>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</si>
  <si>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</si>
  <si>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</si>
  <si>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</si>
  <si>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</si>
  <si>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</si>
  <si>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</si>
  <si>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</si>
  <si>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</si>
  <si>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</si>
  <si>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</si>
  <si>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</si>
  <si>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</si>
  <si>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</si>
  <si>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</si>
  <si>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</si>
  <si>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</si>
  <si>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</si>
  <si>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</si>
  <si>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</si>
  <si>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</si>
  <si>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</si>
  <si>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</si>
  <si>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</si>
  <si>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</si>
  <si>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</si>
  <si>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</si>
  <si>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</si>
  <si>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</si>
  <si>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</si>
  <si>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</si>
  <si>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</si>
  <si>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</si>
  <si>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</si>
  <si>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</si>
  <si>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</si>
  <si>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</si>
  <si>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</si>
  <si>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</si>
  <si>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</si>
  <si>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</si>
  <si>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</si>
  <si>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</si>
  <si>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</si>
  <si>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</si>
  <si>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</si>
  <si>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</si>
  <si>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</si>
  <si>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</si>
  <si>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</si>
  <si>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</si>
  <si>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</si>
  <si>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</si>
  <si>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</si>
  <si>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</si>
  <si>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</si>
  <si>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</si>
  <si>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</si>
  <si>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</si>
  <si>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</si>
  <si>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</si>
  <si>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</si>
  <si>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</si>
  <si>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</si>
  <si>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</si>
  <si>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</si>
  <si>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</si>
  <si>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</si>
  <si>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</si>
  <si>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</si>
  <si>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</si>
  <si>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</si>
  <si>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</si>
  <si>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</si>
  <si>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</si>
  <si>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</si>
  <si>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</si>
  <si>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</si>
  <si>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</si>
  <si>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</si>
  <si>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</si>
  <si>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</si>
  <si>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</si>
  <si>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</si>
  <si>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</si>
  <si>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</si>
  <si>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</si>
  <si>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</si>
  <si>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</si>
  <si>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</si>
  <si>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</si>
  <si>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</si>
  <si>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</si>
  <si>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</si>
  <si>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</si>
  <si>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</si>
  <si>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</si>
  <si>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</si>
  <si>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</si>
  <si>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</si>
  <si>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</si>
  <si>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</si>
  <si>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</si>
  <si>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</si>
  <si>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</si>
  <si>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</si>
  <si>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</si>
  <si>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</si>
  <si>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</si>
  <si>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</si>
  <si>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</si>
  <si>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</si>
  <si>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</si>
  <si>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</si>
  <si>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</si>
  <si>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</si>
  <si>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</si>
  <si>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</si>
  <si>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</si>
  <si>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</si>
  <si>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</si>
  <si>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</si>
  <si>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</si>
  <si>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</si>
  <si>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</si>
  <si>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</si>
  <si>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</si>
  <si>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</si>
  <si>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</si>
  <si>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</si>
  <si>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</si>
  <si>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</si>
  <si>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</si>
  <si>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</si>
  <si>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</si>
  <si>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</si>
  <si>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</si>
  <si>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</si>
  <si>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</si>
  <si>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</si>
  <si>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</si>
  <si>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</si>
  <si>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</si>
  <si>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</si>
  <si>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</si>
  <si>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</si>
  <si>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</si>
  <si>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</si>
  <si>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</si>
  <si>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</si>
  <si>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</si>
  <si>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</si>
  <si>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</si>
  <si>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</si>
  <si>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</si>
  <si>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</si>
  <si>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</si>
  <si>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</si>
  <si>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</si>
  <si>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</si>
  <si>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</si>
  <si>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</si>
  <si>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</si>
  <si>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</si>
  <si>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</si>
  <si>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</si>
  <si>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</si>
  <si>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</si>
  <si>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</si>
  <si>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</si>
  <si>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</si>
  <si>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</si>
  <si>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</si>
  <si>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</si>
  <si>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</si>
  <si>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</si>
  <si>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</si>
  <si>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</si>
  <si>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</si>
  <si>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</si>
  <si>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</si>
  <si>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</si>
  <si>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</si>
  <si>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</si>
  <si>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</si>
  <si>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</si>
  <si>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</si>
  <si>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DE LA ACTIVIDAD (1+2+3+4+5+6+7+8+9+10+11+12+13)</t>
  </si>
  <si>
    <t>EXCEDENTE DE LAS OPERACIONES FINANCIERAS (13+14+15+16+17)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</si>
  <si>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</si>
  <si>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</si>
  <si>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</si>
  <si>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</si>
  <si>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</si>
  <si>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</si>
  <si>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</si>
  <si>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</si>
  <si>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</si>
  <si>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</si>
  <si>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</si>
  <si>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</si>
  <si>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</si>
  <si>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</si>
  <si>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</si>
  <si>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theme="1"/>
        <rFont val="Arial"/>
        <family val="2"/>
      </rPr>
      <t>Excedente del</t>
    </r>
    <r>
      <rPr>
        <sz val="12"/>
        <color theme="1"/>
        <rFont val="Arial"/>
        <family val="2"/>
      </rPr>
      <t xml:space="preserve"> Ejercicio PN = Rtdo. PyG</t>
    </r>
  </si>
  <si>
    <r>
      <rPr>
        <sz val="12"/>
        <color theme="1"/>
        <rFont val="Arial"/>
        <family val="2"/>
      </rPr>
      <t>Otros ingresos de la actividad</t>
    </r>
    <r>
      <rPr>
        <sz val="12"/>
        <color theme="1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</si>
  <si>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PyG</t>
    </r>
    <r>
      <rPr>
        <sz val="12"/>
        <color theme="1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</si>
  <si>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</si>
  <si>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theme="1"/>
        <rFont val="Arial"/>
        <family val="2"/>
      </rPr>
      <t xml:space="preserve"> CP+LP</t>
    </r>
    <r>
      <rPr>
        <sz val="12"/>
        <color theme="1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</si>
  <si>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</si>
  <si>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</si>
  <si>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</si>
  <si>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</si>
  <si>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r>
      <t xml:space="preserve">Otras deudas: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</si>
  <si>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r>
      <t xml:space="preserve">Deudas entidades grupo: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</si>
  <si>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</si>
  <si>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</si>
  <si>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</si>
  <si>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/>
        <sz val="12"/>
        <color theme="1"/>
        <rFont val="Arial"/>
      </rPr>
      <t>Incluye aportaciones socios ESFL</t>
    </r>
    <r>
      <rPr>
        <sz val="12"/>
        <color theme="1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</si>
  <si>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</si>
  <si>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</si>
  <si>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</si>
  <si>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</si>
  <si>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</si>
  <si>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</si>
  <si>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</si>
  <si>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</si>
  <si>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theme="1"/>
        <rFont val="Arial"/>
        <family val="2"/>
      </rPr>
      <t>Estado de Flujos de Efectivo</t>
    </r>
    <r>
      <rPr>
        <sz val="12"/>
        <color theme="1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</si>
  <si>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</si>
  <si>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</si>
  <si>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II.1. - B) II.2.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II.1  C) II.2.  )</t>
    </r>
    <r>
      <rPr>
        <sz val="10"/>
        <color theme="1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</si>
  <si>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3.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II. 3. )</t>
    </r>
    <r>
      <rPr>
        <sz val="10"/>
        <color theme="1"/>
        <rFont val="Arial"/>
        <family val="2"/>
      </rPr>
      <t>, y  deudas con entidades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III. )</t>
    </r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</si>
  <si>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</si>
  <si>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</si>
  <si>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</si>
  <si>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</si>
  <si>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</si>
  <si>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</si>
  <si>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</si>
  <si>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</si>
  <si>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</si>
  <si>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</si>
  <si>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</si>
  <si>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</si>
  <si>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</si>
  <si>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VARIACIÓN PATRIMONIO NETO RECONOCIDA EN EL EXCEDENTE DEL EJERCICIO (A3+18)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</si>
  <si>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</si>
  <si>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</si>
  <si>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</si>
  <si>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</si>
  <si>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</si>
  <si>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</si>
  <si>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</si>
  <si>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</si>
  <si>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</si>
  <si>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</si>
  <si>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</si>
  <si>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</si>
  <si>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</si>
  <si>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</si>
  <si>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</si>
  <si>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</si>
  <si>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</si>
  <si>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</si>
  <si>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</si>
  <si>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</si>
  <si>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</si>
  <si>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</si>
  <si>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</si>
  <si>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</si>
  <si>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</si>
  <si>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</si>
  <si>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</si>
  <si>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</si>
  <si>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</si>
  <si>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</si>
  <si>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</si>
  <si>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</si>
  <si>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</si>
  <si>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</si>
  <si>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theme="1"/>
        <rFont val="Arial"/>
        <family val="2"/>
      </rPr>
      <t>Resultados</t>
    </r>
  </si>
  <si>
    <r>
      <t xml:space="preserve">Información adicional Cuenta de </t>
    </r>
    <r>
      <rPr>
        <sz val="12"/>
        <color theme="1"/>
        <rFont val="Arial"/>
        <family val="2"/>
      </rPr>
      <t>Resultados</t>
    </r>
  </si>
  <si>
    <t xml:space="preserve">FUNDACIÓN BIOAVANCE </t>
  </si>
  <si>
    <t>CARLOS ENRIQUE ALONSO RODRÍGUEZ</t>
  </si>
  <si>
    <t>Vicepresidencia 1: ANTONIO MARTINÓN CEJAS; Vicepresidencia 2: ANTONIO GARCÍA MARICHAL</t>
  </si>
  <si>
    <t>VACANTE</t>
  </si>
  <si>
    <t>ANTONIO GONZÁLEZ-CASANOVA RODRÍGUEZ</t>
  </si>
  <si>
    <t>Contador Tesorero: ANTONIO GARCÍA MARICHAL</t>
  </si>
  <si>
    <t>RAFAEL ALONSO SOLÍS</t>
  </si>
  <si>
    <t>ÁNGEL GUTIÉRREZ NAVARRO</t>
  </si>
  <si>
    <t>BASILIO VALLADARES</t>
  </si>
  <si>
    <t>TOMÁS GONZÁLEZ HERNÁNDEZ</t>
  </si>
  <si>
    <t>MANUEL NORTE</t>
  </si>
  <si>
    <t>RAIMUNDO BAROJA RIEU</t>
  </si>
  <si>
    <t>Subvención generica</t>
  </si>
  <si>
    <t>Cabildo insulasr de Tenerife</t>
  </si>
  <si>
    <t>Programa I+D Evalu. De Farmacos</t>
  </si>
  <si>
    <t>ASDEU</t>
  </si>
  <si>
    <t>KRONIKGUNE</t>
  </si>
  <si>
    <t>Programa I+D Enfer. Raras</t>
  </si>
  <si>
    <t>ROCHE FARMA S.A.</t>
  </si>
  <si>
    <t>ADKOMA</t>
  </si>
  <si>
    <t>QUIRON HOSPITALES</t>
  </si>
  <si>
    <t>ALEXION</t>
  </si>
  <si>
    <t>BIOMARIN</t>
  </si>
  <si>
    <t>GRUPO ESPAÑOL INV. EN SARCOMA</t>
  </si>
  <si>
    <t>PFIZER</t>
  </si>
  <si>
    <t>MEGALAB S.A.</t>
  </si>
  <si>
    <t>Programa I+D Enfer. Gastrointest.</t>
  </si>
  <si>
    <t>Programa I+D Disfunción renal</t>
  </si>
  <si>
    <t>ABBVIE</t>
  </si>
  <si>
    <t>GILEAD SCIENCES</t>
  </si>
  <si>
    <t>SCPD</t>
  </si>
  <si>
    <t>FUND. DISA</t>
  </si>
  <si>
    <t>Programa I+D R. Freire</t>
  </si>
  <si>
    <t>ABCAM PLC</t>
  </si>
  <si>
    <t>Programa I+D Intech</t>
  </si>
  <si>
    <t>PCTC</t>
  </si>
  <si>
    <t xml:space="preserve">ERON TIME </t>
  </si>
  <si>
    <t>SYSMEX ESPAÑA</t>
  </si>
  <si>
    <t>ANTONIO GONZÁLEZ-CASANOVA RODRÍGUEZ (no patrono)</t>
  </si>
  <si>
    <t>RAFAEL ALONSO SOLÍS   (Dirección científica)</t>
  </si>
  <si>
    <t>G-38.849.956</t>
  </si>
  <si>
    <t>TARJETA DE CREDITO</t>
  </si>
  <si>
    <t>CAIXA BANK</t>
  </si>
  <si>
    <t>CII1</t>
  </si>
  <si>
    <t>0702</t>
  </si>
  <si>
    <t>4631</t>
  </si>
  <si>
    <t>48201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</si>
</sst>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</font>
    <font>
      <sz val="11"/>
      <color theme="9"/>
      <name val="Arial"/>
    </font>
    <font>
      <sz val="11"/>
      <name val="Arial"/>
    </font>
    <font>
      <b/>
      <sz val="11"/>
      <name val="Arial"/>
    </font>
    <font>
      <b/>
      <sz val="12"/>
      <color indexed="206"/>
      <name val="Arial"/>
      <family val="2"/>
    </font>
    <font>
      <b/>
      <sz val="11"/>
      <color rgb="FFFF0000"/>
      <name val="Arial"/>
    </font>
    <font>
      <b/>
      <sz val="16"/>
      <name val="Arial"/>
    </font>
    <font>
      <strike/>
      <sz val="12"/>
      <color theme="1"/>
      <name val="Arial"/>
      <family val="2"/>
    </font>
    <font>
      <u/>
      <sz val="12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</borders>
  <cellStyleXfs count="109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14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7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4" fontId="12" fillId="2" borderId="71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2" fillId="2" borderId="73" xfId="0" applyNumberFormat="1" applyFont="1" applyFill="1" applyBorder="1" applyAlignment="1">
      <alignment vertical="center"/>
    </xf>
    <xf numFmtId="4" fontId="8" fillId="2" borderId="73" xfId="0" applyNumberFormat="1" applyFont="1" applyFill="1" applyBorder="1" applyAlignment="1">
      <alignment vertical="center"/>
    </xf>
    <xf numFmtId="4" fontId="8" fillId="2" borderId="75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4" fontId="12" fillId="2" borderId="64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left" vertical="center"/>
    </xf>
    <xf numFmtId="0" fontId="8" fillId="2" borderId="96" xfId="0" applyFont="1" applyFill="1" applyBorder="1" applyAlignment="1">
      <alignment horizontal="left" vertical="center"/>
    </xf>
    <xf numFmtId="4" fontId="12" fillId="2" borderId="97" xfId="0" applyNumberFormat="1" applyFont="1" applyFill="1" applyBorder="1" applyAlignment="1">
      <alignment vertical="center"/>
    </xf>
    <xf numFmtId="4" fontId="12" fillId="2" borderId="100" xfId="0" applyNumberFormat="1" applyFont="1" applyFill="1" applyBorder="1" applyAlignment="1">
      <alignment vertical="center"/>
    </xf>
    <xf numFmtId="0" fontId="31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5" xfId="0" applyFont="1" applyFill="1" applyBorder="1" applyAlignment="1">
      <alignment horizontal="center" vertical="center"/>
    </xf>
    <xf numFmtId="4" fontId="8" fillId="2" borderId="97" xfId="0" applyNumberFormat="1" applyFont="1" applyFill="1" applyBorder="1" applyAlignment="1">
      <alignment vertical="center"/>
    </xf>
    <xf numFmtId="0" fontId="18" fillId="3" borderId="53" xfId="0" applyFont="1" applyFill="1" applyBorder="1" applyAlignment="1">
      <alignment horizontal="left" vertical="center"/>
    </xf>
    <xf numFmtId="0" fontId="18" fillId="3" borderId="55" xfId="0" applyFont="1" applyFill="1" applyBorder="1" applyAlignment="1">
      <alignment horizontal="left" vertical="center"/>
    </xf>
    <xf numFmtId="0" fontId="12" fillId="3" borderId="72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1" fillId="3" borderId="76" xfId="132" applyFont="1" applyFill="1" applyBorder="1" applyAlignment="1">
      <alignment horizontal="center" wrapText="1"/>
    </xf>
    <xf numFmtId="0" fontId="33" fillId="3" borderId="101" xfId="132" applyFont="1" applyFill="1" applyBorder="1" applyAlignment="1">
      <alignment horizontal="center" wrapText="1"/>
    </xf>
    <xf numFmtId="0" fontId="33" fillId="3" borderId="102" xfId="132" applyFont="1" applyFill="1" applyBorder="1" applyAlignment="1">
      <alignment horizontal="center" wrapText="1"/>
    </xf>
    <xf numFmtId="0" fontId="33" fillId="3" borderId="103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1" fillId="3" borderId="41" xfId="132" applyFont="1" applyFill="1" applyBorder="1" applyAlignment="1">
      <alignment horizontal="center" wrapText="1"/>
    </xf>
    <xf numFmtId="0" fontId="15" fillId="3" borderId="5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left"/>
    </xf>
    <xf numFmtId="0" fontId="31" fillId="3" borderId="72" xfId="132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left"/>
    </xf>
    <xf numFmtId="0" fontId="12" fillId="3" borderId="54" xfId="0" applyFont="1" applyFill="1" applyBorder="1" applyAlignment="1">
      <alignment horizontal="left"/>
    </xf>
    <xf numFmtId="0" fontId="31" fillId="3" borderId="55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1" fillId="3" borderId="57" xfId="132" applyFont="1" applyFill="1" applyBorder="1" applyAlignment="1">
      <alignment horizontal="center" wrapText="1"/>
    </xf>
    <xf numFmtId="4" fontId="12" fillId="2" borderId="111" xfId="0" applyNumberFormat="1" applyFont="1" applyFill="1" applyBorder="1" applyAlignment="1">
      <alignment vertical="center"/>
    </xf>
    <xf numFmtId="4" fontId="12" fillId="2" borderId="87" xfId="0" applyNumberFormat="1" applyFont="1" applyFill="1" applyBorder="1" applyAlignment="1">
      <alignment vertical="center"/>
    </xf>
    <xf numFmtId="4" fontId="12" fillId="2" borderId="70" xfId="0" applyNumberFormat="1" applyFont="1" applyFill="1" applyBorder="1" applyAlignment="1">
      <alignment vertical="center"/>
    </xf>
    <xf numFmtId="0" fontId="8" fillId="2" borderId="61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07" xfId="0" applyNumberFormat="1" applyFont="1" applyFill="1" applyBorder="1" applyAlignment="1">
      <alignment horizontal="left"/>
    </xf>
    <xf numFmtId="4" fontId="19" fillId="2" borderId="108" xfId="0" applyNumberFormat="1" applyFont="1" applyFill="1" applyBorder="1" applyAlignment="1">
      <alignment horizontal="left"/>
    </xf>
    <xf numFmtId="4" fontId="19" fillId="2" borderId="109" xfId="0" applyNumberFormat="1" applyFont="1" applyFill="1" applyBorder="1" applyAlignment="1">
      <alignment horizontal="left"/>
    </xf>
    <xf numFmtId="4" fontId="12" fillId="2" borderId="88" xfId="0" applyNumberFormat="1" applyFont="1" applyFill="1" applyBorder="1" applyAlignment="1">
      <alignment vertical="center"/>
    </xf>
    <xf numFmtId="4" fontId="12" fillId="2" borderId="86" xfId="0" applyNumberFormat="1" applyFont="1" applyFill="1" applyBorder="1" applyAlignment="1">
      <alignment vertical="center"/>
    </xf>
    <xf numFmtId="0" fontId="31" fillId="3" borderId="112" xfId="132" applyFont="1" applyFill="1" applyBorder="1" applyAlignment="1">
      <alignment horizontal="center" wrapText="1"/>
    </xf>
    <xf numFmtId="0" fontId="31" fillId="3" borderId="113" xfId="132" applyFont="1" applyFill="1" applyBorder="1" applyAlignment="1">
      <alignment horizontal="center" wrapText="1"/>
    </xf>
    <xf numFmtId="0" fontId="31" fillId="3" borderId="114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1" fillId="3" borderId="114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1" fillId="3" borderId="103" xfId="132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3" borderId="115" xfId="132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68" xfId="0" applyNumberFormat="1" applyFont="1" applyFill="1" applyBorder="1" applyAlignment="1"/>
    <xf numFmtId="4" fontId="12" fillId="2" borderId="71" xfId="0" applyNumberFormat="1" applyFont="1" applyFill="1" applyBorder="1" applyAlignment="1"/>
    <xf numFmtId="0" fontId="12" fillId="2" borderId="58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vertical="center"/>
    </xf>
    <xf numFmtId="0" fontId="19" fillId="2" borderId="61" xfId="0" applyFont="1" applyFill="1" applyBorder="1" applyAlignment="1">
      <alignment vertical="center"/>
    </xf>
    <xf numFmtId="0" fontId="19" fillId="2" borderId="97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2" xfId="0" applyFont="1" applyFill="1" applyBorder="1" applyAlignment="1">
      <alignment vertical="center"/>
    </xf>
    <xf numFmtId="0" fontId="19" fillId="2" borderId="64" xfId="0" applyFont="1" applyFill="1" applyBorder="1" applyAlignment="1">
      <alignment vertical="center"/>
    </xf>
    <xf numFmtId="0" fontId="19" fillId="2" borderId="89" xfId="0" applyFont="1" applyFill="1" applyBorder="1" applyAlignment="1">
      <alignment vertical="center"/>
    </xf>
    <xf numFmtId="0" fontId="19" fillId="2" borderId="94" xfId="0" applyFont="1" applyFill="1" applyBorder="1" applyAlignment="1">
      <alignment vertical="center"/>
    </xf>
    <xf numFmtId="0" fontId="15" fillId="3" borderId="76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horizontal="left"/>
    </xf>
    <xf numFmtId="4" fontId="40" fillId="6" borderId="117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0" fillId="6" borderId="117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0" xfId="0" applyNumberFormat="1" applyFont="1" applyFill="1" applyBorder="1" applyAlignment="1">
      <alignment horizontal="right" vertical="center"/>
    </xf>
    <xf numFmtId="10" fontId="8" fillId="2" borderId="64" xfId="0" applyNumberFormat="1" applyFont="1" applyFill="1" applyBorder="1" applyAlignment="1">
      <alignment horizontal="right" vertical="center"/>
    </xf>
    <xf numFmtId="10" fontId="8" fillId="2" borderId="67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39" fillId="6" borderId="117" xfId="0" applyNumberFormat="1" applyFont="1" applyFill="1" applyBorder="1"/>
    <xf numFmtId="0" fontId="17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7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4" fontId="18" fillId="3" borderId="30" xfId="0" applyNumberFormat="1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4" fontId="18" fillId="3" borderId="31" xfId="0" applyNumberFormat="1" applyFont="1" applyFill="1" applyBorder="1" applyAlignment="1">
      <alignment horizontal="right" vertical="center"/>
    </xf>
    <xf numFmtId="0" fontId="18" fillId="3" borderId="31" xfId="0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4" xfId="0" applyFont="1" applyFill="1" applyBorder="1" applyAlignment="1">
      <alignment horizontal="left"/>
    </xf>
    <xf numFmtId="0" fontId="18" fillId="3" borderId="29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37" xfId="0" applyFont="1" applyBorder="1" applyAlignment="1" applyProtection="1">
      <alignment horizontal="left"/>
      <protection locked="0"/>
    </xf>
    <xf numFmtId="0" fontId="20" fillId="0" borderId="138" xfId="0" applyFont="1" applyBorder="1" applyAlignment="1" applyProtection="1">
      <alignment horizontal="left"/>
      <protection locked="0"/>
    </xf>
    <xf numFmtId="0" fontId="20" fillId="0" borderId="139" xfId="0" applyFont="1" applyBorder="1" applyAlignment="1" applyProtection="1">
      <alignment horizontal="left"/>
      <protection locked="0"/>
    </xf>
    <xf numFmtId="0" fontId="20" fillId="0" borderId="140" xfId="0" applyFont="1" applyBorder="1" applyAlignment="1" applyProtection="1">
      <alignment horizontal="left"/>
      <protection locked="0"/>
    </xf>
    <xf numFmtId="0" fontId="20" fillId="0" borderId="141" xfId="0" applyFont="1" applyBorder="1" applyAlignment="1" applyProtection="1">
      <alignment horizontal="left"/>
      <protection locked="0"/>
    </xf>
    <xf numFmtId="0" fontId="20" fillId="0" borderId="142" xfId="0" applyFont="1" applyBorder="1" applyAlignment="1" applyProtection="1">
      <alignment horizontal="left"/>
      <protection locked="0"/>
    </xf>
    <xf numFmtId="0" fontId="20" fillId="0" borderId="143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44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12" fillId="2" borderId="42" xfId="0" applyNumberFormat="1" applyFont="1" applyFill="1" applyBorder="1" applyProtection="1">
      <protection locked="0"/>
    </xf>
    <xf numFmtId="4" fontId="12" fillId="2" borderId="29" xfId="0" applyNumberFormat="1" applyFont="1" applyFill="1" applyBorder="1" applyProtection="1"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vertical="center"/>
      <protection locked="0"/>
    </xf>
    <xf numFmtId="3" fontId="9" fillId="2" borderId="35" xfId="0" applyNumberFormat="1" applyFont="1" applyFill="1" applyBorder="1" applyAlignment="1" applyProtection="1">
      <alignment horizontal="center" vertical="center"/>
      <protection locked="0"/>
    </xf>
    <xf numFmtId="4" fontId="9" fillId="2" borderId="35" xfId="0" applyNumberFormat="1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4" fontId="12" fillId="2" borderId="73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4" fontId="12" fillId="2" borderId="74" xfId="0" applyNumberFormat="1" applyFont="1" applyFill="1" applyBorder="1" applyAlignment="1" applyProtection="1">
      <alignment vertical="center"/>
      <protection locked="0"/>
    </xf>
    <xf numFmtId="4" fontId="8" fillId="2" borderId="80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12" fillId="2" borderId="75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vertical="center"/>
      <protection locked="0"/>
    </xf>
    <xf numFmtId="4" fontId="8" fillId="2" borderId="92" xfId="0" applyNumberFormat="1" applyFont="1" applyFill="1" applyBorder="1" applyAlignment="1" applyProtection="1">
      <alignment vertical="center"/>
      <protection locked="0"/>
    </xf>
    <xf numFmtId="4" fontId="8" fillId="2" borderId="93" xfId="0" applyNumberFormat="1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10" fontId="7" fillId="2" borderId="100" xfId="131" applyNumberFormat="1" applyFont="1" applyFill="1" applyBorder="1" applyAlignment="1" applyProtection="1">
      <alignment vertical="center"/>
      <protection locked="0"/>
    </xf>
    <xf numFmtId="4" fontId="7" fillId="2" borderId="100" xfId="0" applyNumberFormat="1" applyFont="1" applyFill="1" applyBorder="1" applyAlignment="1" applyProtection="1">
      <alignment vertical="center"/>
      <protection locked="0"/>
    </xf>
    <xf numFmtId="10" fontId="7" fillId="2" borderId="64" xfId="131" applyNumberFormat="1" applyFont="1" applyFill="1" applyBorder="1" applyAlignment="1" applyProtection="1">
      <alignment vertical="center"/>
      <protection locked="0"/>
    </xf>
    <xf numFmtId="4" fontId="7" fillId="2" borderId="64" xfId="0" applyNumberFormat="1" applyFont="1" applyFill="1" applyBorder="1" applyAlignment="1" applyProtection="1">
      <alignment vertical="center"/>
      <protection locked="0"/>
    </xf>
    <xf numFmtId="10" fontId="7" fillId="2" borderId="94" xfId="131" applyNumberFormat="1" applyFont="1" applyFill="1" applyBorder="1" applyAlignment="1" applyProtection="1">
      <alignment vertical="center"/>
      <protection locked="0"/>
    </xf>
    <xf numFmtId="4" fontId="7" fillId="2" borderId="94" xfId="0" applyNumberFormat="1" applyFont="1" applyFill="1" applyBorder="1" applyAlignment="1" applyProtection="1">
      <alignment vertical="center"/>
      <protection locked="0"/>
    </xf>
    <xf numFmtId="10" fontId="7" fillId="2" borderId="67" xfId="131" applyNumberFormat="1" applyFont="1" applyFill="1" applyBorder="1" applyAlignment="1" applyProtection="1">
      <alignment vertical="center"/>
      <protection locked="0"/>
    </xf>
    <xf numFmtId="4" fontId="7" fillId="2" borderId="67" xfId="0" applyNumberFormat="1" applyFont="1" applyFill="1" applyBorder="1" applyAlignment="1" applyProtection="1">
      <alignment vertical="center"/>
      <protection locked="0"/>
    </xf>
    <xf numFmtId="10" fontId="12" fillId="2" borderId="71" xfId="131" applyNumberFormat="1" applyFont="1" applyFill="1" applyBorder="1" applyAlignment="1">
      <alignment vertical="center"/>
    </xf>
    <xf numFmtId="4" fontId="12" fillId="2" borderId="101" xfId="0" applyNumberFormat="1" applyFont="1" applyFill="1" applyBorder="1" applyAlignment="1" applyProtection="1">
      <alignment vertical="center"/>
      <protection locked="0"/>
    </xf>
    <xf numFmtId="4" fontId="8" fillId="2" borderId="73" xfId="0" applyNumberFormat="1" applyFont="1" applyFill="1" applyBorder="1" applyAlignment="1" applyProtection="1">
      <alignment vertical="center"/>
      <protection locked="0"/>
    </xf>
    <xf numFmtId="4" fontId="8" fillId="2" borderId="61" xfId="0" applyNumberFormat="1" applyFont="1" applyFill="1" applyBorder="1" applyAlignment="1" applyProtection="1">
      <alignment horizontal="left"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4" fontId="8" fillId="2" borderId="74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0" fontId="8" fillId="2" borderId="96" xfId="0" applyFont="1" applyFill="1" applyBorder="1" applyAlignment="1" applyProtection="1">
      <alignment horizontal="lef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97" xfId="0" applyFont="1" applyFill="1" applyBorder="1" applyAlignment="1" applyProtection="1">
      <alignment horizontal="left" vertical="center"/>
      <protection locked="0"/>
    </xf>
    <xf numFmtId="0" fontId="8" fillId="2" borderId="74" xfId="0" applyFont="1" applyFill="1" applyBorder="1" applyAlignment="1" applyProtection="1">
      <alignment horizontal="left" vertical="center"/>
      <protection locked="0"/>
    </xf>
    <xf numFmtId="0" fontId="8" fillId="2" borderId="75" xfId="0" applyFont="1" applyFill="1" applyBorder="1" applyAlignment="1" applyProtection="1">
      <alignment horizontal="left" vertical="center"/>
      <protection locked="0"/>
    </xf>
    <xf numFmtId="4" fontId="12" fillId="2" borderId="68" xfId="0" applyNumberFormat="1" applyFont="1" applyFill="1" applyBorder="1" applyAlignment="1" applyProtection="1">
      <alignment vertical="center"/>
      <protection locked="0"/>
    </xf>
    <xf numFmtId="4" fontId="12" fillId="2" borderId="111" xfId="0" applyNumberFormat="1" applyFont="1" applyFill="1" applyBorder="1" applyAlignment="1" applyProtection="1">
      <alignment vertical="center"/>
      <protection locked="0"/>
    </xf>
    <xf numFmtId="4" fontId="12" fillId="2" borderId="87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105" xfId="0" applyNumberFormat="1" applyFont="1" applyFill="1" applyBorder="1" applyAlignment="1" applyProtection="1">
      <alignment vertical="center"/>
      <protection locked="0"/>
    </xf>
    <xf numFmtId="4" fontId="8" fillId="2" borderId="106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96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19" fillId="2" borderId="97" xfId="0" applyNumberFormat="1" applyFont="1" applyFill="1" applyBorder="1" applyAlignment="1" applyProtection="1">
      <alignment vertical="center"/>
      <protection locked="0"/>
    </xf>
    <xf numFmtId="4" fontId="19" fillId="2" borderId="41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2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3" xfId="0" applyNumberFormat="1" applyFont="1" applyFill="1" applyBorder="1" applyAlignment="1" applyProtection="1">
      <alignment horizontal="left" vertical="center"/>
      <protection locked="0"/>
    </xf>
    <xf numFmtId="0" fontId="8" fillId="2" borderId="73" xfId="0" applyFont="1" applyFill="1" applyBorder="1" applyAlignment="1" applyProtection="1">
      <alignment horizontal="left" vertical="center"/>
      <protection locked="0"/>
    </xf>
    <xf numFmtId="4" fontId="8" fillId="2" borderId="7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7" xfId="0" applyNumberFormat="1" applyFont="1" applyFill="1" applyBorder="1" applyAlignment="1" applyProtection="1">
      <alignment horizontal="right" vertical="center"/>
      <protection locked="0"/>
    </xf>
    <xf numFmtId="4" fontId="8" fillId="2" borderId="88" xfId="0" applyNumberFormat="1" applyFont="1" applyFill="1" applyBorder="1" applyAlignment="1" applyProtection="1">
      <alignment horizontal="right" vertical="center"/>
      <protection locked="0"/>
    </xf>
    <xf numFmtId="0" fontId="8" fillId="2" borderId="59" xfId="0" applyFont="1" applyFill="1" applyBorder="1" applyAlignment="1" applyProtection="1">
      <alignment vertical="center"/>
      <protection locked="0"/>
    </xf>
    <xf numFmtId="0" fontId="8" fillId="2" borderId="61" xfId="0" applyFont="1" applyFill="1" applyBorder="1" applyAlignment="1" applyProtection="1">
      <alignment vertical="center"/>
      <protection locked="0"/>
    </xf>
    <xf numFmtId="0" fontId="8" fillId="2" borderId="62" xfId="0" applyFont="1" applyFill="1" applyBorder="1" applyAlignment="1" applyProtection="1">
      <alignment vertical="center"/>
      <protection locked="0"/>
    </xf>
    <xf numFmtId="0" fontId="8" fillId="2" borderId="64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7" xfId="0" applyFont="1" applyFill="1" applyBorder="1" applyAlignment="1" applyProtection="1">
      <alignment vertical="center"/>
      <protection locked="0"/>
    </xf>
    <xf numFmtId="4" fontId="12" fillId="2" borderId="88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horizontal="right" vertical="center"/>
      <protection locked="0"/>
    </xf>
    <xf numFmtId="4" fontId="8" fillId="2" borderId="82" xfId="0" applyNumberFormat="1" applyFont="1" applyFill="1" applyBorder="1" applyAlignment="1" applyProtection="1">
      <alignment horizontal="right" vertical="center"/>
      <protection locked="0"/>
    </xf>
    <xf numFmtId="4" fontId="8" fillId="2" borderId="85" xfId="0" applyNumberFormat="1" applyFont="1" applyFill="1" applyBorder="1" applyAlignment="1" applyProtection="1">
      <alignment horizontal="right" vertical="center"/>
      <protection locked="0"/>
    </xf>
    <xf numFmtId="4" fontId="6" fillId="2" borderId="104" xfId="0" applyNumberFormat="1" applyFont="1" applyFill="1" applyBorder="1" applyAlignment="1" applyProtection="1">
      <alignment vertical="center"/>
      <protection locked="0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106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85" xfId="0" applyNumberFormat="1" applyFont="1" applyFill="1" applyBorder="1" applyAlignment="1" applyProtection="1">
      <alignment horizontal="right" vertical="center"/>
      <protection locked="0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99" xfId="0" applyNumberFormat="1" applyFont="1" applyFill="1" applyBorder="1" applyAlignment="1" applyProtection="1">
      <alignment horizontal="right"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0" fontId="8" fillId="2" borderId="97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96" xfId="0" applyNumberFormat="1" applyFont="1" applyFill="1" applyBorder="1" applyAlignment="1" applyProtection="1">
      <alignment horizontal="right" vertical="center"/>
      <protection locked="0"/>
    </xf>
    <xf numFmtId="4" fontId="8" fillId="2" borderId="74" xfId="0" applyNumberFormat="1" applyFont="1" applyFill="1" applyBorder="1" applyAlignment="1" applyProtection="1">
      <alignment horizontal="right" vertical="center"/>
      <protection locked="0"/>
    </xf>
    <xf numFmtId="4" fontId="8" fillId="2" borderId="75" xfId="0" applyNumberFormat="1" applyFont="1" applyFill="1" applyBorder="1" applyAlignment="1" applyProtection="1">
      <alignment horizontal="right" vertical="center"/>
      <protection locked="0"/>
    </xf>
    <xf numFmtId="4" fontId="8" fillId="2" borderId="66" xfId="0" applyNumberFormat="1" applyFont="1" applyFill="1" applyBorder="1" applyAlignment="1" applyProtection="1">
      <alignment horizontal="right" vertical="center"/>
      <protection locked="0"/>
    </xf>
    <xf numFmtId="4" fontId="6" fillId="2" borderId="97" xfId="0" applyNumberFormat="1" applyFont="1" applyFill="1" applyBorder="1" applyAlignment="1" applyProtection="1">
      <alignment horizontal="right" vertical="center"/>
      <protection locked="0"/>
    </xf>
    <xf numFmtId="4" fontId="6" fillId="2" borderId="74" xfId="0" applyNumberFormat="1" applyFont="1" applyFill="1" applyBorder="1" applyAlignment="1" applyProtection="1">
      <alignment horizontal="right" vertical="center"/>
      <protection locked="0"/>
    </xf>
    <xf numFmtId="4" fontId="6" fillId="2" borderId="75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2" fillId="2" borderId="110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59" xfId="0" applyFont="1" applyFill="1" applyBorder="1" applyAlignment="1" applyProtection="1">
      <protection locked="0"/>
    </xf>
    <xf numFmtId="0" fontId="8" fillId="2" borderId="60" xfId="0" applyFont="1" applyFill="1" applyBorder="1" applyAlignment="1" applyProtection="1">
      <protection locked="0"/>
    </xf>
    <xf numFmtId="0" fontId="8" fillId="2" borderId="61" xfId="0" applyFont="1" applyFill="1" applyBorder="1" applyAlignment="1" applyProtection="1">
      <protection locked="0"/>
    </xf>
    <xf numFmtId="0" fontId="8" fillId="2" borderId="62" xfId="0" applyFont="1" applyFill="1" applyBorder="1" applyAlignment="1" applyProtection="1"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165" fontId="6" fillId="2" borderId="110" xfId="0" applyNumberFormat="1" applyFont="1" applyFill="1" applyBorder="1" applyAlignment="1" applyProtection="1">
      <alignment horizontal="right" vertical="center"/>
      <protection locked="0"/>
    </xf>
    <xf numFmtId="165" fontId="8" fillId="2" borderId="110" xfId="0" applyNumberFormat="1" applyFont="1" applyFill="1" applyBorder="1" applyAlignment="1" applyProtection="1">
      <alignment horizontal="right" vertical="center"/>
      <protection locked="0"/>
    </xf>
    <xf numFmtId="165" fontId="8" fillId="2" borderId="82" xfId="0" applyNumberFormat="1" applyFont="1" applyFill="1" applyBorder="1" applyAlignment="1" applyProtection="1">
      <alignment horizontal="right" vertical="center"/>
      <protection locked="0"/>
    </xf>
    <xf numFmtId="165" fontId="8" fillId="2" borderId="85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5" xfId="0" applyFont="1" applyFill="1" applyBorder="1" applyAlignment="1">
      <alignment horizontal="left" vertical="center"/>
    </xf>
    <xf numFmtId="4" fontId="8" fillId="2" borderId="97" xfId="0" applyNumberFormat="1" applyFont="1" applyFill="1" applyBorder="1" applyAlignment="1" applyProtection="1">
      <alignment vertical="center"/>
    </xf>
    <xf numFmtId="4" fontId="8" fillId="2" borderId="75" xfId="0" applyNumberFormat="1" applyFont="1" applyFill="1" applyBorder="1" applyAlignment="1" applyProtection="1">
      <alignment vertical="center"/>
    </xf>
    <xf numFmtId="0" fontId="43" fillId="0" borderId="9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 applyProtection="1">
      <alignment horizontal="left"/>
      <protection locked="0"/>
    </xf>
    <xf numFmtId="0" fontId="43" fillId="0" borderId="9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3" xfId="0" applyFont="1" applyFill="1" applyBorder="1" applyAlignment="1" applyProtection="1">
      <alignment vertical="center"/>
    </xf>
    <xf numFmtId="0" fontId="19" fillId="3" borderId="55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58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59" xfId="0" applyFont="1" applyFill="1" applyBorder="1" applyAlignment="1" applyProtection="1">
      <alignment vertical="center"/>
    </xf>
    <xf numFmtId="0" fontId="8" fillId="2" borderId="61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67" xfId="0" applyFont="1" applyFill="1" applyBorder="1" applyAlignment="1" applyProtection="1">
      <alignment vertical="center"/>
    </xf>
    <xf numFmtId="0" fontId="8" fillId="2" borderId="64" xfId="0" applyFont="1" applyFill="1" applyBorder="1" applyAlignment="1" applyProtection="1">
      <alignment vertical="center"/>
    </xf>
    <xf numFmtId="0" fontId="44" fillId="2" borderId="9" xfId="0" applyFont="1" applyFill="1" applyBorder="1" applyAlignment="1" applyProtection="1">
      <alignment horizontal="left"/>
    </xf>
    <xf numFmtId="0" fontId="44" fillId="2" borderId="59" xfId="0" applyFont="1" applyFill="1" applyBorder="1" applyAlignment="1" applyProtection="1">
      <alignment vertical="center"/>
    </xf>
    <xf numFmtId="0" fontId="44" fillId="2" borderId="61" xfId="0" applyFont="1" applyFill="1" applyBorder="1" applyAlignment="1" applyProtection="1">
      <alignment vertical="center"/>
    </xf>
    <xf numFmtId="4" fontId="44" fillId="2" borderId="73" xfId="0" applyNumberFormat="1" applyFont="1" applyFill="1" applyBorder="1" applyAlignment="1" applyProtection="1">
      <alignment vertical="center"/>
    </xf>
    <xf numFmtId="4" fontId="44" fillId="2" borderId="73" xfId="0" applyNumberFormat="1" applyFont="1" applyFill="1" applyBorder="1" applyAlignment="1" applyProtection="1">
      <alignment horizontal="left" vertical="center"/>
    </xf>
    <xf numFmtId="0" fontId="44" fillId="2" borderId="73" xfId="0" applyFont="1" applyFill="1" applyBorder="1" applyAlignment="1" applyProtection="1">
      <alignment horizontal="left" vertical="center"/>
    </xf>
    <xf numFmtId="0" fontId="44" fillId="2" borderId="1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68" xfId="0" applyNumberFormat="1" applyFont="1" applyFill="1" applyBorder="1" applyAlignment="1" applyProtection="1">
      <alignment vertical="center"/>
    </xf>
    <xf numFmtId="4" fontId="12" fillId="2" borderId="68" xfId="0" applyNumberFormat="1" applyFont="1" applyFill="1" applyBorder="1" applyAlignment="1" applyProtection="1">
      <alignment horizontal="left" vertical="center"/>
    </xf>
    <xf numFmtId="0" fontId="12" fillId="2" borderId="6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2" xfId="0" applyNumberFormat="1" applyFont="1" applyFill="1" applyBorder="1" applyAlignment="1" applyProtection="1">
      <alignment horizontal="center" vertical="center"/>
    </xf>
    <xf numFmtId="1" fontId="15" fillId="3" borderId="76" xfId="0" applyNumberFormat="1" applyFont="1" applyFill="1" applyBorder="1" applyAlignment="1" applyProtection="1">
      <alignment horizontal="center" vertical="center"/>
    </xf>
    <xf numFmtId="4" fontId="12" fillId="2" borderId="69" xfId="0" applyNumberFormat="1" applyFont="1" applyFill="1" applyBorder="1" applyAlignment="1" applyProtection="1">
      <alignment horizontal="left" vertical="center"/>
    </xf>
    <xf numFmtId="4" fontId="12" fillId="2" borderId="70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5" xfId="0" applyFont="1" applyFill="1" applyBorder="1" applyAlignment="1" applyProtection="1">
      <alignment vertical="center"/>
    </xf>
    <xf numFmtId="0" fontId="8" fillId="2" borderId="100" xfId="0" applyFont="1" applyFill="1" applyBorder="1" applyAlignment="1" applyProtection="1">
      <alignment vertical="center"/>
    </xf>
    <xf numFmtId="0" fontId="7" fillId="2" borderId="62" xfId="0" applyFont="1" applyFill="1" applyBorder="1" applyAlignment="1" applyProtection="1">
      <alignment vertical="center"/>
    </xf>
    <xf numFmtId="0" fontId="7" fillId="2" borderId="89" xfId="0" applyFont="1" applyFill="1" applyBorder="1" applyAlignment="1" applyProtection="1">
      <alignment vertical="center"/>
    </xf>
    <xf numFmtId="0" fontId="8" fillId="2" borderId="94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2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33" xfId="0" applyFont="1" applyFill="1" applyBorder="1" applyAlignment="1" applyProtection="1">
      <alignment vertical="center"/>
      <protection locked="0"/>
    </xf>
    <xf numFmtId="0" fontId="8" fillId="2" borderId="134" xfId="0" applyFont="1" applyFill="1" applyBorder="1" applyAlignment="1" applyProtection="1">
      <alignment vertical="center"/>
      <protection locked="0"/>
    </xf>
    <xf numFmtId="4" fontId="8" fillId="2" borderId="135" xfId="0" applyNumberFormat="1" applyFont="1" applyFill="1" applyBorder="1" applyAlignment="1" applyProtection="1">
      <alignment horizontal="right" vertical="center"/>
      <protection locked="0"/>
    </xf>
    <xf numFmtId="4" fontId="8" fillId="2" borderId="133" xfId="0" applyNumberFormat="1" applyFont="1" applyFill="1" applyBorder="1" applyAlignment="1" applyProtection="1">
      <alignment horizontal="left" vertical="center"/>
      <protection locked="0"/>
    </xf>
    <xf numFmtId="4" fontId="8" fillId="2" borderId="136" xfId="0" applyNumberFormat="1" applyFont="1" applyFill="1" applyBorder="1" applyAlignment="1" applyProtection="1">
      <alignment horizontal="left" vertical="center"/>
      <protection locked="0"/>
    </xf>
    <xf numFmtId="4" fontId="8" fillId="2" borderId="134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59" xfId="0" applyNumberFormat="1" applyFont="1" applyFill="1" applyBorder="1" applyAlignment="1" applyProtection="1">
      <alignment horizontal="left" vertical="center"/>
      <protection locked="0"/>
    </xf>
    <xf numFmtId="4" fontId="8" fillId="2" borderId="60" xfId="0" applyNumberFormat="1" applyFont="1" applyFill="1" applyBorder="1" applyAlignment="1" applyProtection="1">
      <alignment horizontal="left" vertical="center"/>
      <protection locked="0"/>
    </xf>
    <xf numFmtId="4" fontId="8" fillId="2" borderId="89" xfId="0" applyNumberFormat="1" applyFont="1" applyFill="1" applyBorder="1" applyAlignment="1" applyProtection="1">
      <alignment horizontal="left" vertical="center"/>
      <protection locked="0"/>
    </xf>
    <xf numFmtId="4" fontId="8" fillId="2" borderId="90" xfId="0" applyNumberFormat="1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62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6" fillId="2" borderId="100" xfId="0" applyNumberFormat="1" applyFont="1" applyFill="1" applyBorder="1" applyAlignment="1" applyProtection="1">
      <alignment horizontal="right" vertical="center"/>
      <protection locked="0"/>
    </xf>
    <xf numFmtId="4" fontId="6" fillId="2" borderId="64" xfId="0" applyNumberFormat="1" applyFont="1" applyFill="1" applyBorder="1" applyAlignment="1" applyProtection="1">
      <alignment horizontal="right" vertical="center"/>
      <protection locked="0"/>
    </xf>
    <xf numFmtId="4" fontId="6" fillId="2" borderId="67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29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29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2" xfId="0" applyNumberFormat="1" applyFont="1" applyFill="1" applyBorder="1" applyAlignment="1" applyProtection="1">
      <alignment horizontal="center" vertical="center"/>
    </xf>
    <xf numFmtId="1" fontId="12" fillId="3" borderId="76" xfId="0" applyNumberFormat="1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vertical="center"/>
    </xf>
    <xf numFmtId="0" fontId="5" fillId="2" borderId="63" xfId="0" applyFont="1" applyFill="1" applyBorder="1" applyAlignment="1" applyProtection="1">
      <alignment vertical="center"/>
    </xf>
    <xf numFmtId="0" fontId="5" fillId="2" borderId="64" xfId="0" applyFont="1" applyFill="1" applyBorder="1" applyAlignment="1" applyProtection="1">
      <alignment vertical="center"/>
    </xf>
    <xf numFmtId="0" fontId="12" fillId="2" borderId="70" xfId="0" applyFont="1" applyFill="1" applyBorder="1" applyAlignment="1" applyProtection="1">
      <alignment vertical="center"/>
    </xf>
    <xf numFmtId="4" fontId="12" fillId="2" borderId="71" xfId="0" applyNumberFormat="1" applyFont="1" applyFill="1" applyBorder="1" applyAlignment="1" applyProtection="1">
      <alignment vertical="center"/>
    </xf>
    <xf numFmtId="4" fontId="5" fillId="2" borderId="95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2" xfId="0" quotePrefix="1" applyFont="1" applyFill="1" applyBorder="1" applyAlignment="1">
      <alignment horizontal="left" vertical="center"/>
    </xf>
    <xf numFmtId="0" fontId="48" fillId="2" borderId="97" xfId="0" applyFont="1" applyFill="1" applyBorder="1" applyAlignment="1" applyProtection="1">
      <alignment horizontal="center" vertical="center"/>
      <protection locked="0"/>
    </xf>
    <xf numFmtId="4" fontId="6" fillId="2" borderId="73" xfId="0" applyNumberFormat="1" applyFont="1" applyFill="1" applyBorder="1" applyAlignment="1" applyProtection="1">
      <alignment horizontal="righ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0" fontId="12" fillId="2" borderId="59" xfId="0" applyFont="1" applyFill="1" applyBorder="1" applyAlignment="1" applyProtection="1">
      <alignment vertical="center"/>
    </xf>
    <xf numFmtId="0" fontId="12" fillId="2" borderId="61" xfId="0" applyFont="1" applyFill="1" applyBorder="1" applyAlignment="1" applyProtection="1">
      <alignment vertical="center"/>
    </xf>
    <xf numFmtId="4" fontId="12" fillId="2" borderId="73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 applyProtection="1">
      <alignment horizontal="left" vertical="center"/>
      <protection locked="0"/>
    </xf>
    <xf numFmtId="0" fontId="12" fillId="2" borderId="65" xfId="0" applyFont="1" applyFill="1" applyBorder="1" applyAlignment="1" applyProtection="1">
      <alignment vertical="center"/>
    </xf>
    <xf numFmtId="0" fontId="12" fillId="2" borderId="67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left" vertical="center"/>
      <protection locked="0"/>
    </xf>
    <xf numFmtId="0" fontId="12" fillId="2" borderId="75" xfId="0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 applyProtection="1">
      <alignment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62" xfId="0" applyFont="1" applyFill="1" applyBorder="1" applyAlignment="1" applyProtection="1">
      <alignment vertical="center"/>
    </xf>
    <xf numFmtId="0" fontId="12" fillId="2" borderId="64" xfId="0" applyFont="1" applyFill="1" applyBorder="1" applyAlignment="1" applyProtection="1">
      <alignment vertical="center"/>
    </xf>
    <xf numFmtId="4" fontId="12" fillId="2" borderId="74" xfId="0" applyNumberFormat="1" applyFont="1" applyFill="1" applyBorder="1" applyAlignment="1" applyProtection="1">
      <alignment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3" xfId="0" applyFont="1" applyFill="1" applyBorder="1" applyAlignment="1" applyProtection="1">
      <alignment vertical="center"/>
    </xf>
    <xf numFmtId="0" fontId="12" fillId="2" borderId="5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72" xfId="0" applyNumberFormat="1" applyFont="1" applyFill="1" applyBorder="1" applyAlignment="1" applyProtection="1">
      <alignment horizontal="left" vertical="center"/>
      <protection locked="0"/>
    </xf>
    <xf numFmtId="0" fontId="12" fillId="2" borderId="72" xfId="0" applyFont="1" applyFill="1" applyBorder="1" applyAlignment="1" applyProtection="1">
      <alignment horizontal="left" vertical="center"/>
      <protection locked="0"/>
    </xf>
    <xf numFmtId="4" fontId="8" fillId="2" borderId="73" xfId="0" applyNumberFormat="1" applyFont="1" applyFill="1" applyBorder="1" applyAlignment="1" applyProtection="1">
      <alignment horizontal="right" vertical="center"/>
      <protection locked="0"/>
    </xf>
    <xf numFmtId="1" fontId="8" fillId="2" borderId="97" xfId="0" applyNumberFormat="1" applyFont="1" applyFill="1" applyBorder="1" applyAlignment="1" applyProtection="1">
      <alignment horizontal="center" vertical="center"/>
      <protection locked="0"/>
    </xf>
    <xf numFmtId="1" fontId="8" fillId="2" borderId="74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7" fillId="2" borderId="100" xfId="131" applyNumberFormat="1" applyFont="1" applyFill="1" applyBorder="1" applyAlignment="1" applyProtection="1">
      <alignment vertical="center"/>
      <protection locked="0"/>
    </xf>
    <xf numFmtId="4" fontId="7" fillId="2" borderId="64" xfId="131" applyNumberFormat="1" applyFont="1" applyFill="1" applyBorder="1" applyAlignment="1" applyProtection="1">
      <alignment vertical="center"/>
      <protection locked="0"/>
    </xf>
    <xf numFmtId="4" fontId="7" fillId="2" borderId="94" xfId="131" applyNumberFormat="1" applyFont="1" applyFill="1" applyBorder="1" applyAlignment="1" applyProtection="1">
      <alignment vertical="center"/>
      <protection locked="0"/>
    </xf>
    <xf numFmtId="4" fontId="7" fillId="2" borderId="67" xfId="131" applyNumberFormat="1" applyFont="1" applyFill="1" applyBorder="1" applyAlignment="1" applyProtection="1">
      <alignment vertical="center"/>
      <protection locked="0"/>
    </xf>
    <xf numFmtId="0" fontId="7" fillId="2" borderId="100" xfId="0" applyNumberFormat="1" applyFont="1" applyFill="1" applyBorder="1" applyAlignment="1" applyProtection="1">
      <alignment horizontal="left" vertical="center"/>
      <protection locked="0"/>
    </xf>
    <xf numFmtId="0" fontId="7" fillId="2" borderId="64" xfId="0" applyNumberFormat="1" applyFont="1" applyFill="1" applyBorder="1" applyAlignment="1" applyProtection="1">
      <alignment horizontal="left" vertical="center"/>
      <protection locked="0"/>
    </xf>
    <xf numFmtId="0" fontId="7" fillId="2" borderId="94" xfId="0" applyNumberFormat="1" applyFont="1" applyFill="1" applyBorder="1" applyAlignment="1" applyProtection="1">
      <alignment horizontal="left" vertical="center"/>
      <protection locked="0"/>
    </xf>
    <xf numFmtId="0" fontId="7" fillId="2" borderId="67" xfId="0" applyNumberFormat="1" applyFont="1" applyFill="1" applyBorder="1" applyAlignment="1" applyProtection="1">
      <alignment horizontal="left" vertical="center"/>
      <protection locked="0"/>
    </xf>
    <xf numFmtId="0" fontId="3" fillId="2" borderId="97" xfId="0" applyNumberFormat="1" applyFont="1" applyFill="1" applyBorder="1" applyAlignment="1" applyProtection="1">
      <alignment horizontal="center" vertical="center"/>
      <protection locked="0"/>
    </xf>
    <xf numFmtId="0" fontId="3" fillId="2" borderId="74" xfId="0" applyNumberFormat="1" applyFont="1" applyFill="1" applyBorder="1" applyAlignment="1" applyProtection="1">
      <alignment horizontal="center" vertical="center"/>
      <protection locked="0"/>
    </xf>
    <xf numFmtId="0" fontId="3" fillId="2" borderId="91" xfId="0" applyNumberFormat="1" applyFont="1" applyFill="1" applyBorder="1" applyAlignment="1" applyProtection="1">
      <alignment horizontal="center" vertical="center"/>
      <protection locked="0"/>
    </xf>
    <xf numFmtId="0" fontId="3" fillId="2" borderId="75" xfId="0" applyNumberFormat="1" applyFont="1" applyFill="1" applyBorder="1" applyAlignment="1" applyProtection="1">
      <alignment horizontal="center" vertical="center"/>
      <protection locked="0"/>
    </xf>
    <xf numFmtId="4" fontId="12" fillId="2" borderId="61" xfId="0" applyNumberFormat="1" applyFont="1" applyFill="1" applyBorder="1" applyAlignment="1" applyProtection="1">
      <alignment horizontal="center" vertical="center"/>
      <protection locked="0"/>
    </xf>
    <xf numFmtId="4" fontId="8" fillId="2" borderId="61" xfId="0" applyNumberFormat="1" applyFont="1" applyFill="1" applyBorder="1" applyAlignment="1" applyProtection="1">
      <alignment horizontal="center" vertical="center"/>
      <protection locked="0"/>
    </xf>
    <xf numFmtId="4" fontId="12" fillId="2" borderId="100" xfId="0" applyNumberFormat="1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center" vertical="center"/>
      <protection locked="0"/>
    </xf>
    <xf numFmtId="4" fontId="12" fillId="2" borderId="64" xfId="0" applyNumberFormat="1" applyFont="1" applyFill="1" applyBorder="1" applyAlignment="1" applyProtection="1">
      <alignment horizontal="center" vertical="center"/>
      <protection locked="0"/>
    </xf>
    <xf numFmtId="4" fontId="8" fillId="2" borderId="64" xfId="0" applyNumberFormat="1" applyFont="1" applyFill="1" applyBorder="1" applyAlignment="1" applyProtection="1">
      <alignment horizontal="center" vertical="center"/>
      <protection locked="0"/>
    </xf>
    <xf numFmtId="4" fontId="12" fillId="2" borderId="94" xfId="0" applyNumberFormat="1" applyFont="1" applyFill="1" applyBorder="1" applyAlignment="1" applyProtection="1">
      <alignment horizontal="center" vertical="center"/>
      <protection locked="0"/>
    </xf>
    <xf numFmtId="4" fontId="8" fillId="2" borderId="94" xfId="0" applyNumberFormat="1" applyFont="1" applyFill="1" applyBorder="1" applyAlignment="1" applyProtection="1">
      <alignment horizontal="center" vertical="center"/>
      <protection locked="0"/>
    </xf>
    <xf numFmtId="4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3" fillId="2" borderId="98" xfId="0" applyNumberFormat="1" applyFont="1" applyFill="1" applyBorder="1" applyAlignment="1" applyProtection="1">
      <alignment horizontal="right" vertical="center"/>
      <protection locked="0"/>
    </xf>
    <xf numFmtId="4" fontId="3" fillId="2" borderId="73" xfId="0" applyNumberFormat="1" applyFont="1" applyFill="1" applyBorder="1" applyAlignment="1" applyProtection="1">
      <alignment horizontal="right" vertical="center"/>
      <protection locked="0"/>
    </xf>
    <xf numFmtId="4" fontId="3" fillId="2" borderId="80" xfId="0" applyNumberFormat="1" applyFont="1" applyFill="1" applyBorder="1" applyAlignment="1" applyProtection="1">
      <alignment horizontal="right" vertical="center"/>
      <protection locked="0"/>
    </xf>
    <xf numFmtId="4" fontId="3" fillId="2" borderId="74" xfId="0" applyNumberFormat="1" applyFont="1" applyFill="1" applyBorder="1" applyAlignment="1" applyProtection="1">
      <alignment horizontal="right" vertical="center"/>
      <protection locked="0"/>
    </xf>
    <xf numFmtId="4" fontId="3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75" xfId="0" applyNumberFormat="1" applyFont="1" applyFill="1" applyBorder="1" applyAlignment="1" applyProtection="1">
      <alignment horizontal="right" vertical="center"/>
      <protection locked="0"/>
    </xf>
    <xf numFmtId="0" fontId="12" fillId="3" borderId="72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4" fontId="8" fillId="2" borderId="7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74" xfId="0" applyFont="1" applyFill="1" applyBorder="1" applyAlignment="1">
      <alignment vertical="center"/>
    </xf>
    <xf numFmtId="0" fontId="8" fillId="2" borderId="74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vertical="center"/>
    </xf>
    <xf numFmtId="0" fontId="8" fillId="3" borderId="74" xfId="0" applyFont="1" applyFill="1" applyBorder="1" applyAlignment="1">
      <alignment vertical="center"/>
    </xf>
    <xf numFmtId="0" fontId="6" fillId="2" borderId="74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3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vertical="center"/>
    </xf>
    <xf numFmtId="0" fontId="8" fillId="2" borderId="75" xfId="0" applyFont="1" applyFill="1" applyBorder="1" applyAlignment="1">
      <alignment vertical="center"/>
    </xf>
    <xf numFmtId="0" fontId="8" fillId="3" borderId="75" xfId="0" applyFont="1" applyFill="1" applyBorder="1" applyAlignment="1">
      <alignment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50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5" fillId="2" borderId="96" xfId="0" applyFont="1" applyFill="1" applyBorder="1" applyAlignment="1" applyProtection="1">
      <alignment horizontal="left" vertical="center"/>
      <protection locked="0"/>
    </xf>
    <xf numFmtId="4" fontId="35" fillId="2" borderId="96" xfId="0" applyNumberFormat="1" applyFont="1" applyFill="1" applyBorder="1" applyAlignment="1" applyProtection="1">
      <alignment horizontal="left" vertical="center"/>
      <protection locked="0"/>
    </xf>
    <xf numFmtId="4" fontId="15" fillId="2" borderId="96" xfId="0" applyNumberFormat="1" applyFont="1" applyFill="1" applyBorder="1" applyAlignment="1" applyProtection="1">
      <alignment horizontal="left" vertical="center"/>
      <protection locked="0"/>
    </xf>
    <xf numFmtId="0" fontId="35" fillId="2" borderId="63" xfId="0" applyFont="1" applyFill="1" applyBorder="1" applyAlignment="1" applyProtection="1">
      <alignment horizontal="left" vertical="center"/>
      <protection locked="0"/>
    </xf>
    <xf numFmtId="4" fontId="35" fillId="2" borderId="63" xfId="0" applyNumberFormat="1" applyFont="1" applyFill="1" applyBorder="1" applyAlignment="1" applyProtection="1">
      <alignment horizontal="left" vertical="center"/>
      <protection locked="0"/>
    </xf>
    <xf numFmtId="4" fontId="15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1" xfId="0" applyNumberFormat="1" applyFont="1" applyFill="1" applyBorder="1" applyAlignment="1" applyProtection="1">
      <alignment vertical="center"/>
      <protection locked="0"/>
    </xf>
    <xf numFmtId="4" fontId="8" fillId="2" borderId="100" xfId="0" applyNumberFormat="1" applyFont="1" applyFill="1" applyBorder="1" applyAlignment="1" applyProtection="1">
      <alignment vertical="center"/>
      <protection locked="0"/>
    </xf>
    <xf numFmtId="4" fontId="8" fillId="2" borderId="64" xfId="0" applyNumberFormat="1" applyFont="1" applyFill="1" applyBorder="1" applyAlignment="1" applyProtection="1">
      <alignment vertical="center"/>
      <protection locked="0"/>
    </xf>
    <xf numFmtId="4" fontId="8" fillId="2" borderId="94" xfId="0" applyNumberFormat="1" applyFont="1" applyFill="1" applyBorder="1" applyAlignment="1" applyProtection="1">
      <alignment vertical="center"/>
      <protection locked="0"/>
    </xf>
    <xf numFmtId="4" fontId="8" fillId="2" borderId="67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1" fillId="3" borderId="72" xfId="132" applyFont="1" applyFill="1" applyBorder="1" applyAlignment="1">
      <alignment horizontal="center" vertical="center" wrapText="1"/>
    </xf>
    <xf numFmtId="0" fontId="31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1" fillId="3" borderId="76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5" fillId="2" borderId="0" xfId="0" applyFont="1" applyFill="1" applyBorder="1" applyAlignment="1" applyProtection="1">
      <alignment horizontal="left" vertical="center"/>
      <protection locked="0"/>
    </xf>
    <xf numFmtId="4" fontId="35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quotePrefix="1" applyFont="1" applyFill="1" applyBorder="1" applyAlignment="1" applyProtection="1">
      <alignment horizontal="left" vertical="center"/>
      <protection locked="0"/>
    </xf>
    <xf numFmtId="3" fontId="32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5" fillId="0" borderId="0" xfId="0" quotePrefix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4" fontId="35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4" xfId="0" applyFont="1" applyFill="1" applyBorder="1" applyAlignment="1">
      <alignment vertical="center"/>
    </xf>
    <xf numFmtId="0" fontId="1" fillId="3" borderId="74" xfId="0" applyFont="1" applyFill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1" fillId="3" borderId="18" xfId="132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1" fillId="3" borderId="58" xfId="132" applyFont="1" applyFill="1" applyBorder="1" applyAlignment="1">
      <alignment horizontal="center" vertical="center" wrapText="1"/>
    </xf>
    <xf numFmtId="0" fontId="31" fillId="3" borderId="148" xfId="132" applyFont="1" applyFill="1" applyBorder="1" applyAlignment="1">
      <alignment horizontal="center" vertical="center" wrapText="1"/>
    </xf>
    <xf numFmtId="4" fontId="8" fillId="2" borderId="150" xfId="0" applyNumberFormat="1" applyFont="1" applyFill="1" applyBorder="1" applyAlignment="1" applyProtection="1">
      <alignment vertical="center"/>
      <protection locked="0"/>
    </xf>
    <xf numFmtId="4" fontId="8" fillId="2" borderId="151" xfId="0" applyNumberFormat="1" applyFont="1" applyFill="1" applyBorder="1" applyAlignment="1" applyProtection="1">
      <alignment vertical="center"/>
      <protection locked="0"/>
    </xf>
    <xf numFmtId="0" fontId="31" fillId="3" borderId="19" xfId="132" applyFont="1" applyFill="1" applyBorder="1" applyAlignment="1">
      <alignment horizontal="center" vertical="center" wrapText="1"/>
    </xf>
    <xf numFmtId="0" fontId="31" fillId="3" borderId="152" xfId="132" applyFont="1" applyFill="1" applyBorder="1" applyAlignment="1">
      <alignment horizontal="center" vertical="center" wrapText="1"/>
    </xf>
    <xf numFmtId="4" fontId="12" fillId="2" borderId="152" xfId="0" applyNumberFormat="1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vertical="center"/>
      <protection locked="0"/>
    </xf>
    <xf numFmtId="4" fontId="8" fillId="2" borderId="155" xfId="0" applyNumberFormat="1" applyFont="1" applyFill="1" applyBorder="1" applyAlignment="1" applyProtection="1">
      <alignment vertical="center"/>
      <protection locked="0"/>
    </xf>
    <xf numFmtId="4" fontId="8" fillId="2" borderId="156" xfId="0" applyNumberFormat="1" applyFont="1" applyFill="1" applyBorder="1" applyAlignment="1" applyProtection="1">
      <alignment vertical="center"/>
      <protection locked="0"/>
    </xf>
    <xf numFmtId="4" fontId="8" fillId="2" borderId="157" xfId="0" applyNumberFormat="1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vertical="center"/>
      <protection locked="0"/>
    </xf>
    <xf numFmtId="4" fontId="8" fillId="2" borderId="152" xfId="0" applyNumberFormat="1" applyFont="1" applyFill="1" applyBorder="1" applyAlignment="1" applyProtection="1">
      <alignment vertical="center"/>
      <protection locked="0"/>
    </xf>
    <xf numFmtId="4" fontId="8" fillId="2" borderId="160" xfId="0" applyNumberFormat="1" applyFont="1" applyFill="1" applyBorder="1" applyAlignment="1" applyProtection="1">
      <alignment vertical="center"/>
      <protection locked="0"/>
    </xf>
    <xf numFmtId="4" fontId="8" fillId="2" borderId="161" xfId="0" applyNumberFormat="1" applyFont="1" applyFill="1" applyBorder="1" applyAlignment="1" applyProtection="1">
      <alignment vertical="center"/>
      <protection locked="0"/>
    </xf>
    <xf numFmtId="4" fontId="8" fillId="2" borderId="162" xfId="0" applyNumberFormat="1" applyFont="1" applyFill="1" applyBorder="1" applyAlignment="1" applyProtection="1">
      <alignment vertical="center"/>
      <protection locked="0"/>
    </xf>
    <xf numFmtId="4" fontId="8" fillId="2" borderId="163" xfId="0" applyNumberFormat="1" applyFont="1" applyFill="1" applyBorder="1" applyAlignment="1" applyProtection="1">
      <alignment vertical="center"/>
      <protection locked="0"/>
    </xf>
    <xf numFmtId="4" fontId="8" fillId="2" borderId="164" xfId="0" applyNumberFormat="1" applyFont="1" applyFill="1" applyBorder="1" applyAlignment="1" applyProtection="1">
      <alignment vertical="center"/>
      <protection locked="0"/>
    </xf>
    <xf numFmtId="4" fontId="53" fillId="3" borderId="147" xfId="0" applyNumberFormat="1" applyFont="1" applyFill="1" applyBorder="1" applyAlignment="1" applyProtection="1">
      <alignment vertical="center"/>
    </xf>
    <xf numFmtId="4" fontId="53" fillId="3" borderId="149" xfId="0" applyNumberFormat="1" applyFont="1" applyFill="1" applyBorder="1" applyAlignment="1" applyProtection="1">
      <alignment vertical="center"/>
    </xf>
    <xf numFmtId="4" fontId="53" fillId="3" borderId="71" xfId="0" applyNumberFormat="1" applyFont="1" applyFill="1" applyBorder="1" applyAlignment="1" applyProtection="1">
      <alignment vertical="center"/>
    </xf>
    <xf numFmtId="0" fontId="31" fillId="3" borderId="53" xfId="132" applyFont="1" applyFill="1" applyBorder="1" applyAlignment="1">
      <alignment horizontal="center" vertical="center" wrapText="1"/>
    </xf>
    <xf numFmtId="0" fontId="31" fillId="3" borderId="56" xfId="132" applyFont="1" applyFill="1" applyBorder="1" applyAlignment="1">
      <alignment horizontal="center" vertical="center" wrapText="1"/>
    </xf>
    <xf numFmtId="0" fontId="31" fillId="3" borderId="165" xfId="132" applyFont="1" applyFill="1" applyBorder="1" applyAlignment="1">
      <alignment horizontal="center" vertical="center" wrapText="1"/>
    </xf>
    <xf numFmtId="0" fontId="31" fillId="3" borderId="57" xfId="132" applyFont="1" applyFill="1" applyBorder="1" applyAlignment="1">
      <alignment horizontal="center" vertical="center" wrapText="1"/>
    </xf>
    <xf numFmtId="4" fontId="19" fillId="2" borderId="100" xfId="0" applyNumberFormat="1" applyFont="1" applyFill="1" applyBorder="1" applyAlignment="1" applyProtection="1">
      <alignment horizontal="right" vertical="center"/>
      <protection locked="0"/>
    </xf>
    <xf numFmtId="4" fontId="18" fillId="2" borderId="100" xfId="0" applyNumberFormat="1" applyFont="1" applyFill="1" applyBorder="1" applyAlignment="1" applyProtection="1">
      <alignment horizontal="right" vertical="center"/>
      <protection locked="0"/>
    </xf>
    <xf numFmtId="4" fontId="12" fillId="2" borderId="100" xfId="0" applyNumberFormat="1" applyFont="1" applyFill="1" applyBorder="1" applyAlignment="1" applyProtection="1">
      <alignment horizontal="right" vertical="center"/>
      <protection locked="0"/>
    </xf>
    <xf numFmtId="4" fontId="12" fillId="0" borderId="73" xfId="0" applyNumberFormat="1" applyFont="1" applyFill="1" applyBorder="1" applyAlignment="1" applyProtection="1">
      <alignment vertical="center"/>
      <protection locked="0"/>
    </xf>
    <xf numFmtId="4" fontId="18" fillId="12" borderId="100" xfId="0" applyNumberFormat="1" applyFont="1" applyFill="1" applyBorder="1" applyAlignment="1" applyProtection="1">
      <alignment horizontal="right" vertical="center"/>
      <protection locked="0"/>
    </xf>
    <xf numFmtId="14" fontId="8" fillId="2" borderId="97" xfId="0" applyNumberFormat="1" applyFont="1" applyFill="1" applyBorder="1" applyAlignment="1" applyProtection="1">
      <alignment horizontal="center" vertical="center"/>
      <protection locked="0"/>
    </xf>
    <xf numFmtId="0" fontId="1" fillId="2" borderId="96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13" fillId="2" borderId="0" xfId="0" applyFont="1" applyFill="1" applyProtection="1"/>
    <xf numFmtId="0" fontId="48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48" fillId="2" borderId="0" xfId="0" applyFont="1" applyFill="1" applyAlignment="1" applyProtection="1">
      <alignment vertical="center"/>
    </xf>
    <xf numFmtId="0" fontId="47" fillId="2" borderId="0" xfId="0" applyFont="1" applyFill="1" applyProtection="1"/>
    <xf numFmtId="0" fontId="31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69" xfId="0" applyFont="1" applyFill="1" applyBorder="1" applyAlignment="1" applyProtection="1">
      <alignment horizontal="left" vertical="center"/>
    </xf>
    <xf numFmtId="0" fontId="12" fillId="2" borderId="70" xfId="0" applyFont="1" applyFill="1" applyBorder="1" applyAlignment="1" applyProtection="1">
      <alignment horizontal="left" vertical="center"/>
    </xf>
    <xf numFmtId="4" fontId="12" fillId="2" borderId="69" xfId="0" applyNumberFormat="1" applyFont="1" applyFill="1" applyBorder="1" applyAlignment="1" applyProtection="1">
      <alignment vertical="center"/>
    </xf>
    <xf numFmtId="4" fontId="12" fillId="0" borderId="149" xfId="0" applyNumberFormat="1" applyFont="1" applyFill="1" applyBorder="1" applyAlignment="1" applyProtection="1">
      <alignment vertical="center"/>
    </xf>
    <xf numFmtId="4" fontId="12" fillId="2" borderId="159" xfId="0" applyNumberFormat="1" applyFont="1" applyFill="1" applyBorder="1" applyAlignment="1" applyProtection="1">
      <alignment vertical="center"/>
    </xf>
    <xf numFmtId="4" fontId="12" fillId="2" borderId="71" xfId="0" applyNumberFormat="1" applyFont="1" applyFill="1" applyBorder="1" applyAlignment="1" applyProtection="1">
      <alignment horizontal="center" vertical="center"/>
    </xf>
    <xf numFmtId="4" fontId="12" fillId="2" borderId="68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59" xfId="0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2" xfId="0" applyFont="1" applyFill="1" applyBorder="1" applyAlignment="1" applyProtection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8" fillId="3" borderId="72" xfId="0" applyFont="1" applyFill="1" applyBorder="1" applyAlignment="1" applyProtection="1">
      <alignment horizontal="center" vertical="center"/>
    </xf>
    <xf numFmtId="0" fontId="12" fillId="3" borderId="72" xfId="0" applyFont="1" applyFill="1" applyBorder="1" applyAlignment="1" applyProtection="1">
      <alignment horizontal="center" vertical="center" wrapText="1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3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4" fontId="12" fillId="3" borderId="97" xfId="0" applyNumberFormat="1" applyFont="1" applyFill="1" applyBorder="1" applyAlignment="1" applyProtection="1">
      <alignment horizontal="right" vertical="center"/>
    </xf>
    <xf numFmtId="4" fontId="12" fillId="3" borderId="74" xfId="0" applyNumberFormat="1" applyFont="1" applyFill="1" applyBorder="1" applyAlignment="1" applyProtection="1">
      <alignment horizontal="right" vertical="center"/>
    </xf>
    <xf numFmtId="4" fontId="12" fillId="3" borderId="75" xfId="0" applyNumberFormat="1" applyFont="1" applyFill="1" applyBorder="1" applyAlignment="1" applyProtection="1">
      <alignment horizontal="right" vertical="center"/>
    </xf>
    <xf numFmtId="4" fontId="12" fillId="2" borderId="86" xfId="0" applyNumberFormat="1" applyFont="1" applyFill="1" applyBorder="1" applyAlignment="1" applyProtection="1">
      <alignment vertical="center"/>
    </xf>
    <xf numFmtId="4" fontId="12" fillId="2" borderId="87" xfId="0" applyNumberFormat="1" applyFont="1" applyFill="1" applyBorder="1" applyAlignment="1" applyProtection="1">
      <alignment vertical="center"/>
    </xf>
    <xf numFmtId="4" fontId="12" fillId="2" borderId="88" xfId="0" applyNumberFormat="1" applyFont="1" applyFill="1" applyBorder="1" applyAlignment="1" applyProtection="1">
      <alignment vertical="center"/>
    </xf>
    <xf numFmtId="4" fontId="12" fillId="3" borderId="87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3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97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4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4" fillId="2" borderId="10" xfId="0" applyNumberFormat="1" applyFont="1" applyFill="1" applyBorder="1" applyAlignment="1" applyProtection="1">
      <alignment horizontal="left" vertical="center"/>
    </xf>
    <xf numFmtId="4" fontId="54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5" fillId="2" borderId="95" xfId="0" applyNumberFormat="1" applyFont="1" applyFill="1" applyBorder="1" applyAlignment="1" applyProtection="1">
      <alignment horizontal="center" vertical="center"/>
    </xf>
    <xf numFmtId="4" fontId="56" fillId="2" borderId="100" xfId="0" applyNumberFormat="1" applyFont="1" applyFill="1" applyBorder="1" applyAlignment="1" applyProtection="1">
      <alignment horizontal="left" vertical="center"/>
    </xf>
    <xf numFmtId="4" fontId="56" fillId="2" borderId="100" xfId="0" applyNumberFormat="1" applyFont="1" applyFill="1" applyBorder="1" applyAlignment="1" applyProtection="1">
      <alignment horizontal="right" vertical="center"/>
    </xf>
    <xf numFmtId="4" fontId="56" fillId="3" borderId="100" xfId="0" applyNumberFormat="1" applyFont="1" applyFill="1" applyBorder="1" applyAlignment="1" applyProtection="1">
      <alignment horizontal="right" vertical="center"/>
    </xf>
    <xf numFmtId="4" fontId="19" fillId="2" borderId="97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6" fillId="2" borderId="0" xfId="0" applyNumberFormat="1" applyFont="1" applyFill="1" applyAlignment="1" applyProtection="1">
      <alignment horizontal="left"/>
    </xf>
    <xf numFmtId="4" fontId="55" fillId="2" borderId="59" xfId="0" applyNumberFormat="1" applyFont="1" applyFill="1" applyBorder="1" applyAlignment="1" applyProtection="1">
      <alignment horizontal="center" vertical="center"/>
    </xf>
    <xf numFmtId="4" fontId="56" fillId="2" borderId="61" xfId="0" applyNumberFormat="1" applyFont="1" applyFill="1" applyBorder="1" applyAlignment="1" applyProtection="1">
      <alignment horizontal="left" vertical="center"/>
    </xf>
    <xf numFmtId="4" fontId="56" fillId="2" borderId="61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57" fillId="2" borderId="100" xfId="0" applyNumberFormat="1" applyFont="1" applyFill="1" applyBorder="1" applyAlignment="1" applyProtection="1">
      <alignment horizontal="left" vertical="center"/>
    </xf>
    <xf numFmtId="4" fontId="19" fillId="2" borderId="100" xfId="0" applyNumberFormat="1" applyFont="1" applyFill="1" applyBorder="1" applyAlignment="1" applyProtection="1">
      <alignment horizontal="right" vertical="center"/>
    </xf>
    <xf numFmtId="4" fontId="66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0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0" xfId="0" applyNumberFormat="1" applyFont="1" applyFill="1" applyBorder="1" applyAlignment="1" applyProtection="1">
      <alignment horizontal="right" vertical="center"/>
    </xf>
    <xf numFmtId="4" fontId="57" fillId="2" borderId="100" xfId="0" applyNumberFormat="1" applyFont="1" applyFill="1" applyBorder="1" applyAlignment="1" applyProtection="1">
      <alignment horizontal="right" vertical="center"/>
    </xf>
    <xf numFmtId="4" fontId="55" fillId="2" borderId="0" xfId="0" applyNumberFormat="1" applyFont="1" applyFill="1" applyAlignment="1" applyProtection="1">
      <alignment horizontal="left"/>
    </xf>
    <xf numFmtId="4" fontId="12" fillId="2" borderId="65" xfId="0" applyNumberFormat="1" applyFont="1" applyFill="1" applyBorder="1" applyAlignment="1" applyProtection="1">
      <alignment horizontal="center" vertical="center"/>
    </xf>
    <xf numFmtId="4" fontId="12" fillId="2" borderId="67" xfId="0" applyNumberFormat="1" applyFont="1" applyFill="1" applyBorder="1" applyAlignment="1" applyProtection="1">
      <alignment horizontal="left" vertical="center"/>
    </xf>
    <xf numFmtId="4" fontId="12" fillId="2" borderId="67" xfId="0" applyNumberFormat="1" applyFont="1" applyFill="1" applyBorder="1" applyAlignment="1" applyProtection="1">
      <alignment horizontal="right" vertical="center"/>
    </xf>
    <xf numFmtId="4" fontId="58" fillId="2" borderId="100" xfId="0" applyNumberFormat="1" applyFont="1" applyFill="1" applyBorder="1" applyAlignment="1" applyProtection="1">
      <alignment horizontal="right" vertical="center"/>
    </xf>
    <xf numFmtId="4" fontId="58" fillId="12" borderId="100" xfId="0" applyNumberFormat="1" applyFont="1" applyFill="1" applyBorder="1" applyAlignment="1" applyProtection="1">
      <alignment horizontal="right" vertical="center"/>
    </xf>
    <xf numFmtId="4" fontId="18" fillId="12" borderId="100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6" fillId="2" borderId="9" xfId="0" applyNumberFormat="1" applyFont="1" applyFill="1" applyBorder="1" applyAlignment="1" applyProtection="1">
      <alignment horizontal="left"/>
    </xf>
    <xf numFmtId="4" fontId="59" fillId="8" borderId="117" xfId="0" applyNumberFormat="1" applyFont="1" applyFill="1" applyBorder="1" applyAlignment="1" applyProtection="1">
      <alignment horizontal="right"/>
    </xf>
    <xf numFmtId="4" fontId="26" fillId="2" borderId="10" xfId="0" applyNumberFormat="1" applyFont="1" applyFill="1" applyBorder="1" applyAlignment="1" applyProtection="1">
      <alignment horizontal="left"/>
    </xf>
    <xf numFmtId="4" fontId="26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5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39" fillId="10" borderId="117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28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39" fillId="6" borderId="0" xfId="0" applyNumberFormat="1" applyFont="1" applyFill="1" applyBorder="1" applyAlignment="1" applyProtection="1">
      <alignment horizontal="left"/>
    </xf>
    <xf numFmtId="4" fontId="39" fillId="6" borderId="0" xfId="0" applyNumberFormat="1" applyFont="1" applyFill="1" applyBorder="1" applyAlignment="1" applyProtection="1">
      <alignment horizontal="right"/>
    </xf>
    <xf numFmtId="4" fontId="39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5" xfId="0" applyNumberFormat="1" applyFont="1" applyFill="1" applyBorder="1" applyAlignment="1" applyProtection="1">
      <alignment horizontal="center" vertical="center"/>
    </xf>
    <xf numFmtId="4" fontId="15" fillId="2" borderId="67" xfId="0" applyNumberFormat="1" applyFont="1" applyFill="1" applyBorder="1" applyAlignment="1" applyProtection="1">
      <alignment horizontal="left" vertical="center"/>
    </xf>
    <xf numFmtId="4" fontId="15" fillId="2" borderId="67" xfId="0" applyNumberFormat="1" applyFont="1" applyFill="1" applyBorder="1" applyAlignment="1" applyProtection="1">
      <alignment horizontal="right" vertical="center"/>
    </xf>
    <xf numFmtId="4" fontId="61" fillId="2" borderId="9" xfId="0" applyNumberFormat="1" applyFont="1" applyFill="1" applyBorder="1" applyAlignment="1" applyProtection="1">
      <alignment horizontal="left"/>
    </xf>
    <xf numFmtId="4" fontId="62" fillId="2" borderId="95" xfId="0" applyNumberFormat="1" applyFont="1" applyFill="1" applyBorder="1" applyAlignment="1" applyProtection="1">
      <alignment horizontal="center" vertical="center"/>
    </xf>
    <xf numFmtId="4" fontId="62" fillId="2" borderId="100" xfId="0" applyNumberFormat="1" applyFont="1" applyFill="1" applyBorder="1" applyAlignment="1" applyProtection="1">
      <alignment horizontal="left" vertical="center"/>
    </xf>
    <xf numFmtId="4" fontId="62" fillId="3" borderId="100" xfId="0" applyNumberFormat="1" applyFont="1" applyFill="1" applyBorder="1" applyAlignment="1" applyProtection="1">
      <alignment horizontal="right" vertical="center"/>
    </xf>
    <xf numFmtId="4" fontId="61" fillId="2" borderId="10" xfId="0" applyNumberFormat="1" applyFont="1" applyFill="1" applyBorder="1" applyAlignment="1" applyProtection="1">
      <alignment horizontal="left"/>
    </xf>
    <xf numFmtId="4" fontId="61" fillId="2" borderId="0" xfId="0" applyNumberFormat="1" applyFont="1" applyFill="1" applyAlignment="1" applyProtection="1">
      <alignment horizontal="left"/>
    </xf>
    <xf numFmtId="4" fontId="56" fillId="3" borderId="57" xfId="0" applyNumberFormat="1" applyFont="1" applyFill="1" applyBorder="1" applyAlignment="1" applyProtection="1">
      <alignment horizontal="right" vertical="center"/>
    </xf>
    <xf numFmtId="4" fontId="36" fillId="6" borderId="0" xfId="0" applyNumberFormat="1" applyFont="1" applyFill="1" applyAlignment="1" applyProtection="1">
      <alignment horizontal="left"/>
    </xf>
    <xf numFmtId="4" fontId="39" fillId="8" borderId="117" xfId="0" applyNumberFormat="1" applyFont="1" applyFill="1" applyBorder="1" applyAlignment="1" applyProtection="1">
      <alignment horizontal="right" vertical="center"/>
    </xf>
    <xf numFmtId="4" fontId="15" fillId="3" borderId="118" xfId="0" applyNumberFormat="1" applyFont="1" applyFill="1" applyBorder="1" applyAlignment="1" applyProtection="1">
      <alignment vertical="center"/>
    </xf>
    <xf numFmtId="4" fontId="17" fillId="3" borderId="119" xfId="0" applyNumberFormat="1" applyFont="1" applyFill="1" applyBorder="1" applyAlignment="1" applyProtection="1">
      <alignment horizontal="center" vertical="center"/>
    </xf>
    <xf numFmtId="4" fontId="15" fillId="3" borderId="119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5" fillId="2" borderId="58" xfId="0" applyNumberFormat="1" applyFont="1" applyFill="1" applyBorder="1" applyAlignment="1" applyProtection="1">
      <alignment horizontal="center" vertical="center"/>
    </xf>
    <xf numFmtId="4" fontId="56" fillId="2" borderId="19" xfId="0" applyNumberFormat="1" applyFont="1" applyFill="1" applyBorder="1" applyAlignment="1" applyProtection="1">
      <alignment horizontal="left" vertical="center"/>
    </xf>
    <xf numFmtId="4" fontId="56" fillId="3" borderId="19" xfId="0" applyNumberFormat="1" applyFont="1" applyFill="1" applyBorder="1" applyAlignment="1" applyProtection="1">
      <alignment horizontal="right" vertical="center"/>
    </xf>
    <xf numFmtId="4" fontId="19" fillId="2" borderId="75" xfId="0" applyNumberFormat="1" applyFont="1" applyFill="1" applyBorder="1" applyAlignment="1" applyProtection="1">
      <alignment vertical="center"/>
    </xf>
    <xf numFmtId="4" fontId="56" fillId="2" borderId="0" xfId="0" applyNumberFormat="1" applyFont="1" applyFill="1" applyBorder="1" applyAlignment="1" applyProtection="1">
      <alignment horizontal="left" vertical="center"/>
    </xf>
    <xf numFmtId="4" fontId="39" fillId="2" borderId="0" xfId="0" applyNumberFormat="1" applyFont="1" applyFill="1" applyBorder="1" applyAlignment="1" applyProtection="1">
      <alignment horizontal="left" vertical="center"/>
    </xf>
    <xf numFmtId="4" fontId="39" fillId="2" borderId="0" xfId="0" applyNumberFormat="1" applyFont="1" applyFill="1" applyBorder="1" applyAlignment="1" applyProtection="1">
      <alignment horizontal="right" vertical="center"/>
    </xf>
    <xf numFmtId="4" fontId="60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4" fillId="2" borderId="73" xfId="0" applyNumberFormat="1" applyFont="1" applyFill="1" applyBorder="1" applyAlignment="1" applyProtection="1">
      <alignment horizontal="left" vertical="center"/>
    </xf>
    <xf numFmtId="4" fontId="56" fillId="3" borderId="96" xfId="0" applyNumberFormat="1" applyFont="1" applyFill="1" applyBorder="1" applyAlignment="1" applyProtection="1">
      <alignment horizontal="right" vertical="center"/>
    </xf>
    <xf numFmtId="4" fontId="64" fillId="2" borderId="97" xfId="0" applyNumberFormat="1" applyFont="1" applyFill="1" applyBorder="1" applyAlignment="1" applyProtection="1">
      <alignment horizontal="left" vertical="center"/>
    </xf>
    <xf numFmtId="4" fontId="64" fillId="2" borderId="100" xfId="0" applyNumberFormat="1" applyFont="1" applyFill="1" applyBorder="1" applyAlignment="1" applyProtection="1">
      <alignment horizontal="right" vertical="center"/>
    </xf>
    <xf numFmtId="4" fontId="18" fillId="2" borderId="97" xfId="0" applyNumberFormat="1" applyFont="1" applyFill="1" applyBorder="1" applyAlignment="1" applyProtection="1">
      <alignment vertical="center"/>
    </xf>
    <xf numFmtId="4" fontId="56" fillId="3" borderId="146" xfId="0" applyNumberFormat="1" applyFont="1" applyFill="1" applyBorder="1" applyAlignment="1" applyProtection="1">
      <alignment horizontal="right" vertical="center"/>
    </xf>
    <xf numFmtId="4" fontId="63" fillId="2" borderId="146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6" fillId="2" borderId="100" xfId="0" applyNumberFormat="1" applyFont="1" applyFill="1" applyBorder="1" applyAlignment="1" applyProtection="1">
      <alignment horizontal="right" vertical="center"/>
      <protection locked="0"/>
    </xf>
    <xf numFmtId="4" fontId="56" fillId="2" borderId="57" xfId="0" applyNumberFormat="1" applyFont="1" applyFill="1" applyBorder="1" applyAlignment="1" applyProtection="1">
      <alignment horizontal="right" vertical="center"/>
      <protection locked="0"/>
    </xf>
    <xf numFmtId="4" fontId="56" fillId="2" borderId="61" xfId="0" applyNumberFormat="1" applyFont="1" applyFill="1" applyBorder="1" applyAlignment="1" applyProtection="1">
      <alignment horizontal="right" vertical="center"/>
      <protection locked="0"/>
    </xf>
    <xf numFmtId="4" fontId="57" fillId="2" borderId="100" xfId="0" applyNumberFormat="1" applyFont="1" applyFill="1" applyBorder="1" applyAlignment="1" applyProtection="1">
      <alignment horizontal="right" vertical="center"/>
      <protection locked="0"/>
    </xf>
    <xf numFmtId="4" fontId="58" fillId="2" borderId="100" xfId="0" applyNumberFormat="1" applyFont="1" applyFill="1" applyBorder="1" applyAlignment="1" applyProtection="1">
      <alignment horizontal="right" vertical="center"/>
      <protection locked="0"/>
    </xf>
    <xf numFmtId="4" fontId="57" fillId="2" borderId="57" xfId="0" applyNumberFormat="1" applyFont="1" applyFill="1" applyBorder="1" applyAlignment="1" applyProtection="1">
      <alignment horizontal="right" vertical="center"/>
      <protection locked="0"/>
    </xf>
    <xf numFmtId="4" fontId="58" fillId="2" borderId="57" xfId="0" applyNumberFormat="1" applyFont="1" applyFill="1" applyBorder="1" applyAlignment="1" applyProtection="1">
      <alignment horizontal="right" vertical="center"/>
      <protection locked="0"/>
    </xf>
    <xf numFmtId="4" fontId="58" fillId="12" borderId="100" xfId="0" applyNumberFormat="1" applyFont="1" applyFill="1" applyBorder="1" applyAlignment="1" applyProtection="1">
      <alignment horizontal="right" vertical="center"/>
      <protection locked="0"/>
    </xf>
    <xf numFmtId="4" fontId="57" fillId="2" borderId="146" xfId="0" applyNumberFormat="1" applyFont="1" applyFill="1" applyBorder="1" applyAlignment="1" applyProtection="1">
      <alignment horizontal="right" vertical="center"/>
      <protection locked="0"/>
    </xf>
    <xf numFmtId="4" fontId="55" fillId="2" borderId="95" xfId="0" applyNumberFormat="1" applyFont="1" applyFill="1" applyBorder="1" applyAlignment="1" applyProtection="1">
      <alignment horizontal="center" vertical="center"/>
      <protection locked="0"/>
    </xf>
    <xf numFmtId="4" fontId="57" fillId="2" borderId="100" xfId="0" applyNumberFormat="1" applyFont="1" applyFill="1" applyBorder="1" applyAlignment="1" applyProtection="1">
      <alignment horizontal="left" vertical="center"/>
      <protection locked="0"/>
    </xf>
    <xf numFmtId="4" fontId="55" fillId="2" borderId="56" xfId="0" applyNumberFormat="1" applyFont="1" applyFill="1" applyBorder="1" applyAlignment="1" applyProtection="1">
      <alignment horizontal="center" vertical="center"/>
      <protection locked="0"/>
    </xf>
    <xf numFmtId="4" fontId="55" fillId="2" borderId="145" xfId="0" applyNumberFormat="1" applyFont="1" applyFill="1" applyBorder="1" applyAlignment="1" applyProtection="1">
      <alignment horizontal="center" vertical="center"/>
      <protection locked="0"/>
    </xf>
    <xf numFmtId="4" fontId="57" fillId="2" borderId="146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6" fillId="2" borderId="100" xfId="0" applyNumberFormat="1" applyFont="1" applyFill="1" applyBorder="1" applyAlignment="1" applyProtection="1">
      <alignment horizontal="left" vertical="center"/>
      <protection locked="0"/>
    </xf>
    <xf numFmtId="4" fontId="57" fillId="2" borderId="57" xfId="0" applyNumberFormat="1" applyFont="1" applyFill="1" applyBorder="1" applyAlignment="1" applyProtection="1">
      <alignment horizontal="left" vertical="center"/>
      <protection locked="0"/>
    </xf>
    <xf numFmtId="4" fontId="56" fillId="2" borderId="57" xfId="0" applyNumberFormat="1" applyFont="1" applyFill="1" applyBorder="1" applyAlignment="1" applyProtection="1">
      <alignment horizontal="left" vertical="center"/>
      <protection locked="0"/>
    </xf>
    <xf numFmtId="0" fontId="15" fillId="2" borderId="56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1" xfId="0" applyFont="1" applyFill="1" applyBorder="1" applyProtection="1"/>
    <xf numFmtId="0" fontId="12" fillId="2" borderId="125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2" xfId="0" applyNumberFormat="1" applyFont="1" applyFill="1" applyBorder="1" applyProtection="1"/>
    <xf numFmtId="0" fontId="1" fillId="2" borderId="126" xfId="0" applyFont="1" applyFill="1" applyBorder="1" applyAlignment="1" applyProtection="1">
      <alignment horizontal="center"/>
    </xf>
    <xf numFmtId="0" fontId="1" fillId="2" borderId="22" xfId="0" applyFont="1" applyFill="1" applyBorder="1" applyProtection="1"/>
    <xf numFmtId="4" fontId="1" fillId="2" borderId="43" xfId="0" applyNumberFormat="1" applyFont="1" applyFill="1" applyBorder="1" applyProtection="1">
      <protection locked="0"/>
    </xf>
    <xf numFmtId="0" fontId="1" fillId="2" borderId="127" xfId="0" applyFont="1" applyFill="1" applyBorder="1" applyAlignment="1" applyProtection="1">
      <alignment horizontal="center"/>
    </xf>
    <xf numFmtId="0" fontId="1" fillId="2" borderId="24" xfId="0" applyFont="1" applyFill="1" applyBorder="1" applyProtection="1"/>
    <xf numFmtId="4" fontId="1" fillId="2" borderId="132" xfId="0" applyNumberFormat="1" applyFont="1" applyFill="1" applyBorder="1" applyProtection="1">
      <protection locked="0"/>
    </xf>
    <xf numFmtId="0" fontId="1" fillId="2" borderId="23" xfId="0" applyFont="1" applyFill="1" applyBorder="1" applyProtection="1"/>
    <xf numFmtId="4" fontId="1" fillId="2" borderId="44" xfId="0" applyNumberFormat="1" applyFont="1" applyFill="1" applyBorder="1" applyProtection="1">
      <protection locked="0"/>
    </xf>
    <xf numFmtId="0" fontId="12" fillId="2" borderId="129" xfId="0" applyFont="1" applyFill="1" applyBorder="1" applyAlignment="1" applyProtection="1">
      <alignment horizontal="center"/>
    </xf>
    <xf numFmtId="0" fontId="12" fillId="2" borderId="26" xfId="0" applyFont="1" applyFill="1" applyBorder="1" applyAlignment="1" applyProtection="1">
      <alignment horizontal="left"/>
    </xf>
    <xf numFmtId="4" fontId="12" fillId="2" borderId="131" xfId="0" applyNumberFormat="1" applyFont="1" applyFill="1" applyBorder="1" applyProtection="1"/>
    <xf numFmtId="0" fontId="12" fillId="2" borderId="56" xfId="0" applyFont="1" applyFill="1" applyBorder="1" applyAlignment="1" applyProtection="1">
      <alignment horizontal="center"/>
    </xf>
    <xf numFmtId="2" fontId="1" fillId="2" borderId="130" xfId="0" applyNumberFormat="1" applyFont="1" applyFill="1" applyBorder="1" applyAlignment="1" applyProtection="1">
      <alignment horizontal="center"/>
    </xf>
    <xf numFmtId="2" fontId="1" fillId="2" borderId="25" xfId="0" applyNumberFormat="1" applyFont="1" applyFill="1" applyBorder="1" applyProtection="1"/>
    <xf numFmtId="4" fontId="12" fillId="2" borderId="40" xfId="0" applyNumberFormat="1" applyFont="1" applyFill="1" applyBorder="1" applyProtection="1"/>
    <xf numFmtId="0" fontId="1" fillId="2" borderId="56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23" fillId="3" borderId="53" xfId="0" applyFont="1" applyFill="1" applyBorder="1" applyProtection="1"/>
    <xf numFmtId="0" fontId="23" fillId="3" borderId="54" xfId="0" applyFont="1" applyFill="1" applyBorder="1" applyProtection="1"/>
    <xf numFmtId="0" fontId="12" fillId="3" borderId="123" xfId="0" applyFont="1" applyFill="1" applyBorder="1" applyAlignment="1" applyProtection="1">
      <alignment horizontal="center"/>
    </xf>
    <xf numFmtId="0" fontId="12" fillId="3" borderId="124" xfId="0" applyFont="1" applyFill="1" applyBorder="1" applyAlignment="1" applyProtection="1">
      <alignment horizontal="center"/>
    </xf>
    <xf numFmtId="0" fontId="12" fillId="3" borderId="55" xfId="0" applyFont="1" applyFill="1" applyBorder="1" applyAlignment="1" applyProtection="1">
      <alignment horizontal="center"/>
    </xf>
    <xf numFmtId="0" fontId="16" fillId="3" borderId="56" xfId="0" applyFont="1" applyFill="1" applyBorder="1" applyProtection="1"/>
    <xf numFmtId="0" fontId="23" fillId="3" borderId="0" xfId="0" applyFont="1" applyFill="1" applyBorder="1" applyProtection="1"/>
    <xf numFmtId="0" fontId="25" fillId="3" borderId="28" xfId="0" applyFont="1" applyFill="1" applyBorder="1" applyAlignment="1" applyProtection="1">
      <alignment horizontal="center"/>
    </xf>
    <xf numFmtId="0" fontId="25" fillId="3" borderId="122" xfId="0" applyFont="1" applyFill="1" applyBorder="1" applyAlignment="1" applyProtection="1">
      <alignment horizontal="center"/>
    </xf>
    <xf numFmtId="0" fontId="25" fillId="3" borderId="57" xfId="0" applyFont="1" applyFill="1" applyBorder="1" applyAlignment="1" applyProtection="1">
      <alignment horizontal="center"/>
    </xf>
    <xf numFmtId="0" fontId="17" fillId="2" borderId="0" xfId="0" applyFont="1" applyFill="1" applyProtection="1"/>
    <xf numFmtId="0" fontId="23" fillId="2" borderId="28" xfId="0" applyFont="1" applyFill="1" applyBorder="1" applyProtection="1"/>
    <xf numFmtId="0" fontId="23" fillId="2" borderId="122" xfId="0" applyFont="1" applyFill="1" applyBorder="1" applyProtection="1"/>
    <xf numFmtId="0" fontId="23" fillId="2" borderId="57" xfId="0" applyFont="1" applyFill="1" applyBorder="1" applyProtection="1"/>
    <xf numFmtId="0" fontId="15" fillId="2" borderId="125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29" xfId="0" applyNumberFormat="1" applyFont="1" applyFill="1" applyBorder="1" applyProtection="1"/>
    <xf numFmtId="0" fontId="1" fillId="2" borderId="47" xfId="0" applyFont="1" applyFill="1" applyBorder="1" applyProtection="1"/>
    <xf numFmtId="4" fontId="23" fillId="2" borderId="28" xfId="0" applyNumberFormat="1" applyFont="1" applyFill="1" applyBorder="1" applyProtection="1"/>
    <xf numFmtId="4" fontId="23" fillId="2" borderId="122" xfId="0" applyNumberFormat="1" applyFont="1" applyFill="1" applyBorder="1" applyProtection="1"/>
    <xf numFmtId="4" fontId="23" fillId="2" borderId="120" xfId="0" applyNumberFormat="1" applyFont="1" applyFill="1" applyBorder="1" applyProtection="1"/>
    <xf numFmtId="0" fontId="25" fillId="2" borderId="52" xfId="0" applyFont="1" applyFill="1" applyBorder="1" applyAlignment="1" applyProtection="1">
      <alignment horizontal="left"/>
    </xf>
    <xf numFmtId="0" fontId="25" fillId="2" borderId="26" xfId="0" applyFont="1" applyFill="1" applyBorder="1" applyProtection="1"/>
    <xf numFmtId="4" fontId="25" fillId="2" borderId="121" xfId="0" applyNumberFormat="1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horizontal="right" wrapText="1"/>
    </xf>
    <xf numFmtId="0" fontId="41" fillId="2" borderId="0" xfId="0" applyFont="1" applyFill="1" applyBorder="1" applyAlignment="1" applyProtection="1">
      <alignment horizontal="right"/>
    </xf>
    <xf numFmtId="0" fontId="15" fillId="2" borderId="47" xfId="0" applyFont="1" applyFill="1" applyBorder="1" applyAlignment="1" applyProtection="1">
      <alignment horizontal="center"/>
    </xf>
    <xf numFmtId="0" fontId="23" fillId="2" borderId="48" xfId="0" applyFont="1" applyFill="1" applyBorder="1" applyProtection="1"/>
    <xf numFmtId="0" fontId="15" fillId="2" borderId="33" xfId="0" applyFont="1" applyFill="1" applyBorder="1" applyAlignment="1" applyProtection="1">
      <alignment horizontal="center"/>
    </xf>
    <xf numFmtId="0" fontId="12" fillId="2" borderId="33" xfId="0" applyFont="1" applyFill="1" applyBorder="1" applyAlignment="1" applyProtection="1">
      <alignment horizontal="center"/>
    </xf>
    <xf numFmtId="0" fontId="1" fillId="2" borderId="50" xfId="0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" fillId="2" borderId="51" xfId="0" applyFont="1" applyFill="1" applyBorder="1" applyAlignment="1" applyProtection="1">
      <alignment horizontal="center"/>
    </xf>
    <xf numFmtId="0" fontId="1" fillId="2" borderId="128" xfId="0" applyFont="1" applyFill="1" applyBorder="1" applyProtection="1"/>
    <xf numFmtId="0" fontId="1" fillId="2" borderId="47" xfId="0" applyFont="1" applyFill="1" applyBorder="1" applyAlignment="1" applyProtection="1">
      <alignment horizontal="center"/>
    </xf>
    <xf numFmtId="0" fontId="12" fillId="2" borderId="47" xfId="0" applyFont="1" applyFill="1" applyBorder="1" applyAlignment="1" applyProtection="1">
      <alignment horizontal="center"/>
    </xf>
    <xf numFmtId="0" fontId="23" fillId="3" borderId="30" xfId="0" applyFont="1" applyFill="1" applyBorder="1" applyProtection="1"/>
    <xf numFmtId="0" fontId="23" fillId="3" borderId="31" xfId="0" applyFont="1" applyFill="1" applyBorder="1" applyProtection="1"/>
    <xf numFmtId="0" fontId="12" fillId="3" borderId="45" xfId="0" applyFont="1" applyFill="1" applyBorder="1" applyAlignment="1" applyProtection="1">
      <alignment horizontal="center"/>
    </xf>
    <xf numFmtId="0" fontId="12" fillId="3" borderId="46" xfId="0" applyFont="1" applyFill="1" applyBorder="1" applyAlignment="1" applyProtection="1">
      <alignment horizontal="center"/>
    </xf>
    <xf numFmtId="0" fontId="16" fillId="3" borderId="47" xfId="0" applyFont="1" applyFill="1" applyBorder="1" applyProtection="1"/>
    <xf numFmtId="0" fontId="25" fillId="3" borderId="41" xfId="0" applyFont="1" applyFill="1" applyBorder="1" applyAlignment="1" applyProtection="1">
      <alignment horizontal="center"/>
    </xf>
    <xf numFmtId="0" fontId="25" fillId="3" borderId="48" xfId="0" applyFont="1" applyFill="1" applyBorder="1" applyAlignment="1" applyProtection="1">
      <alignment horizontal="center"/>
    </xf>
    <xf numFmtId="4" fontId="38" fillId="2" borderId="42" xfId="0" applyNumberFormat="1" applyFont="1" applyFill="1" applyBorder="1" applyProtection="1"/>
    <xf numFmtId="4" fontId="31" fillId="2" borderId="42" xfId="0" applyNumberFormat="1" applyFont="1" applyFill="1" applyBorder="1" applyProtection="1"/>
    <xf numFmtId="4" fontId="31" fillId="2" borderId="49" xfId="0" applyNumberFormat="1" applyFont="1" applyFill="1" applyBorder="1" applyProtection="1"/>
    <xf numFmtId="4" fontId="48" fillId="2" borderId="43" xfId="0" applyNumberFormat="1" applyFont="1" applyFill="1" applyBorder="1" applyProtection="1">
      <protection locked="0"/>
    </xf>
    <xf numFmtId="4" fontId="48" fillId="2" borderId="44" xfId="0" applyNumberFormat="1" applyFont="1" applyFill="1" applyBorder="1" applyProtection="1">
      <protection locked="0"/>
    </xf>
    <xf numFmtId="4" fontId="31" fillId="2" borderId="42" xfId="0" applyNumberFormat="1" applyFont="1" applyFill="1" applyBorder="1" applyProtection="1">
      <protection locked="0"/>
    </xf>
    <xf numFmtId="4" fontId="29" fillId="2" borderId="41" xfId="0" applyNumberFormat="1" applyFont="1" applyFill="1" applyBorder="1" applyProtection="1"/>
    <xf numFmtId="4" fontId="29" fillId="2" borderId="48" xfId="0" applyNumberFormat="1" applyFont="1" applyFill="1" applyBorder="1" applyProtection="1"/>
    <xf numFmtId="4" fontId="31" fillId="2" borderId="49" xfId="0" applyNumberFormat="1" applyFont="1" applyFill="1" applyBorder="1" applyProtection="1">
      <protection locked="0"/>
    </xf>
    <xf numFmtId="4" fontId="67" fillId="2" borderId="40" xfId="0" applyNumberFormat="1" applyFont="1" applyFill="1" applyBorder="1" applyProtection="1"/>
    <xf numFmtId="0" fontId="68" fillId="2" borderId="0" xfId="0" applyFont="1" applyFill="1" applyProtection="1"/>
    <xf numFmtId="0" fontId="8" fillId="2" borderId="91" xfId="0" applyFont="1" applyFill="1" applyBorder="1" applyAlignment="1">
      <alignment vertical="center"/>
    </xf>
    <xf numFmtId="0" fontId="8" fillId="3" borderId="91" xfId="0" applyFont="1" applyFill="1" applyBorder="1" applyAlignment="1">
      <alignment vertical="center"/>
    </xf>
    <xf numFmtId="4" fontId="56" fillId="0" borderId="100" xfId="0" applyNumberFormat="1" applyFont="1" applyFill="1" applyBorder="1" applyAlignment="1" applyProtection="1">
      <alignment horizontal="right" vertical="center"/>
    </xf>
    <xf numFmtId="4" fontId="56" fillId="0" borderId="19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5" fillId="3" borderId="118" xfId="0" applyFont="1" applyFill="1" applyBorder="1" applyAlignment="1">
      <alignment vertical="center"/>
    </xf>
    <xf numFmtId="0" fontId="17" fillId="3" borderId="119" xfId="0" applyFont="1" applyFill="1" applyBorder="1" applyAlignment="1">
      <alignment horizontal="center" vertical="center"/>
    </xf>
    <xf numFmtId="4" fontId="15" fillId="3" borderId="171" xfId="0" applyNumberFormat="1" applyFont="1" applyFill="1" applyBorder="1" applyAlignment="1">
      <alignment vertical="center"/>
    </xf>
    <xf numFmtId="0" fontId="1" fillId="2" borderId="95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center"/>
    </xf>
    <xf numFmtId="4" fontId="15" fillId="2" borderId="0" xfId="0" applyNumberFormat="1" applyFont="1" applyFill="1" applyBorder="1" applyProtection="1"/>
    <xf numFmtId="0" fontId="15" fillId="2" borderId="53" xfId="0" applyFont="1" applyFill="1" applyBorder="1" applyAlignment="1" applyProtection="1">
      <alignment horizontal="center"/>
    </xf>
    <xf numFmtId="0" fontId="15" fillId="2" borderId="54" xfId="0" applyFont="1" applyFill="1" applyBorder="1" applyProtection="1"/>
    <xf numFmtId="0" fontId="23" fillId="2" borderId="72" xfId="0" applyFont="1" applyFill="1" applyBorder="1" applyProtection="1"/>
    <xf numFmtId="0" fontId="23" fillId="2" borderId="0" xfId="0" applyFont="1" applyFill="1" applyAlignment="1" applyProtection="1">
      <alignment vertical="center"/>
    </xf>
    <xf numFmtId="0" fontId="23" fillId="2" borderId="9" xfId="0" applyFont="1" applyFill="1" applyBorder="1" applyAlignment="1" applyProtection="1">
      <alignment vertical="center"/>
    </xf>
    <xf numFmtId="0" fontId="12" fillId="2" borderId="129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left" vertical="center" wrapText="1"/>
    </xf>
    <xf numFmtId="4" fontId="12" fillId="2" borderId="131" xfId="0" applyNumberFormat="1" applyFont="1" applyFill="1" applyBorder="1" applyAlignment="1" applyProtection="1">
      <alignment vertical="center"/>
    </xf>
    <xf numFmtId="0" fontId="23" fillId="2" borderId="10" xfId="0" applyFont="1" applyFill="1" applyBorder="1" applyAlignment="1" applyProtection="1">
      <alignment vertical="center"/>
    </xf>
    <xf numFmtId="0" fontId="12" fillId="2" borderId="173" xfId="0" applyFont="1" applyFill="1" applyBorder="1" applyAlignment="1" applyProtection="1">
      <alignment horizontal="center" vertical="center"/>
    </xf>
    <xf numFmtId="0" fontId="12" fillId="2" borderId="174" xfId="0" applyFont="1" applyFill="1" applyBorder="1" applyAlignment="1" applyProtection="1">
      <alignment horizontal="left" vertical="center" wrapText="1"/>
    </xf>
    <xf numFmtId="4" fontId="12" fillId="2" borderId="172" xfId="0" applyNumberFormat="1" applyFont="1" applyFill="1" applyBorder="1" applyAlignment="1" applyProtection="1">
      <alignment vertical="center"/>
    </xf>
    <xf numFmtId="0" fontId="15" fillId="2" borderId="173" xfId="0" applyFont="1" applyFill="1" applyBorder="1" applyAlignment="1" applyProtection="1">
      <alignment horizontal="center" vertical="center"/>
    </xf>
    <xf numFmtId="0" fontId="15" fillId="2" borderId="174" xfId="0" applyFont="1" applyFill="1" applyBorder="1" applyAlignment="1" applyProtection="1">
      <alignment horizontal="left" vertical="center" wrapText="1"/>
    </xf>
    <xf numFmtId="4" fontId="15" fillId="2" borderId="172" xfId="0" applyNumberFormat="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vertical="center"/>
    </xf>
    <xf numFmtId="0" fontId="15" fillId="2" borderId="129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left" vertical="center" wrapText="1"/>
    </xf>
    <xf numFmtId="4" fontId="15" fillId="2" borderId="40" xfId="0" applyNumberFormat="1" applyFont="1" applyFill="1" applyBorder="1" applyAlignment="1" applyProtection="1">
      <alignment vertical="center"/>
    </xf>
    <xf numFmtId="0" fontId="17" fillId="2" borderId="10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</xf>
    <xf numFmtId="4" fontId="12" fillId="2" borderId="172" xfId="0" applyNumberFormat="1" applyFont="1" applyFill="1" applyBorder="1" applyAlignment="1" applyProtection="1">
      <alignment vertical="center"/>
      <protection locked="0"/>
    </xf>
    <xf numFmtId="4" fontId="19" fillId="2" borderId="100" xfId="0" applyNumberFormat="1" applyFont="1" applyFill="1" applyBorder="1" applyAlignment="1" applyProtection="1">
      <alignment vertical="center"/>
    </xf>
    <xf numFmtId="4" fontId="1" fillId="2" borderId="95" xfId="0" applyNumberFormat="1" applyFont="1" applyFill="1" applyBorder="1" applyAlignment="1" applyProtection="1">
      <alignment vertical="center"/>
      <protection locked="0"/>
    </xf>
    <xf numFmtId="4" fontId="1" fillId="2" borderId="59" xfId="0" applyNumberFormat="1" applyFont="1" applyFill="1" applyBorder="1" applyAlignment="1" applyProtection="1">
      <alignment vertical="center"/>
      <protection locked="0"/>
    </xf>
    <xf numFmtId="0" fontId="1" fillId="2" borderId="62" xfId="0" applyFont="1" applyFill="1" applyBorder="1" applyAlignment="1" applyProtection="1">
      <alignment vertical="center"/>
      <protection locked="0"/>
    </xf>
    <xf numFmtId="4" fontId="1" fillId="2" borderId="62" xfId="0" applyNumberFormat="1" applyFont="1" applyFill="1" applyBorder="1" applyAlignment="1" applyProtection="1">
      <alignment vertical="center"/>
      <protection locked="0"/>
    </xf>
    <xf numFmtId="4" fontId="1" fillId="2" borderId="89" xfId="0" applyNumberFormat="1" applyFont="1" applyFill="1" applyBorder="1" applyAlignment="1" applyProtection="1">
      <alignment vertical="center"/>
      <protection locked="0"/>
    </xf>
    <xf numFmtId="0" fontId="8" fillId="2" borderId="94" xfId="0" applyFont="1" applyFill="1" applyBorder="1" applyAlignment="1" applyProtection="1">
      <alignment vertical="center"/>
      <protection locked="0"/>
    </xf>
    <xf numFmtId="0" fontId="1" fillId="2" borderId="89" xfId="0" applyFont="1" applyFill="1" applyBorder="1" applyAlignment="1" applyProtection="1">
      <alignment vertical="center"/>
      <protection locked="0"/>
    </xf>
    <xf numFmtId="0" fontId="1" fillId="2" borderId="65" xfId="0" applyFont="1" applyFill="1" applyBorder="1" applyAlignment="1" applyProtection="1">
      <alignment vertical="center"/>
      <protection locked="0"/>
    </xf>
    <xf numFmtId="4" fontId="1" fillId="2" borderId="65" xfId="0" applyNumberFormat="1" applyFont="1" applyFill="1" applyBorder="1" applyAlignment="1" applyProtection="1">
      <alignment vertical="center"/>
      <protection locked="0"/>
    </xf>
    <xf numFmtId="0" fontId="1" fillId="2" borderId="94" xfId="0" applyFont="1" applyFill="1" applyBorder="1" applyAlignment="1" applyProtection="1">
      <alignment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4" fontId="24" fillId="3" borderId="53" xfId="0" applyNumberFormat="1" applyFont="1" applyFill="1" applyBorder="1" applyAlignment="1" applyProtection="1">
      <alignment horizontal="center" vertical="center"/>
    </xf>
    <xf numFmtId="4" fontId="24" fillId="3" borderId="54" xfId="0" applyNumberFormat="1" applyFont="1" applyFill="1" applyBorder="1" applyAlignment="1" applyProtection="1">
      <alignment horizontal="center" vertical="center"/>
    </xf>
    <xf numFmtId="4" fontId="24" fillId="3" borderId="55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2" xfId="0" applyNumberFormat="1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0" fontId="15" fillId="3" borderId="5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62" xfId="0" applyFont="1" applyFill="1" applyBorder="1" applyAlignment="1" applyProtection="1">
      <alignment horizontal="left" vertical="center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/>
    </xf>
    <xf numFmtId="4" fontId="18" fillId="3" borderId="30" xfId="0" applyNumberFormat="1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30" fillId="3" borderId="72" xfId="132" applyFont="1" applyFill="1" applyBorder="1" applyAlignment="1">
      <alignment horizontal="center" wrapText="1"/>
    </xf>
    <xf numFmtId="0" fontId="30" fillId="3" borderId="76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1" fillId="2" borderId="62" xfId="0" applyFont="1" applyFill="1" applyBorder="1" applyAlignment="1" applyProtection="1">
      <alignment horizontal="left" vertical="center"/>
      <protection locked="0"/>
    </xf>
    <xf numFmtId="0" fontId="1" fillId="2" borderId="64" xfId="0" applyFont="1" applyFill="1" applyBorder="1" applyAlignment="1" applyProtection="1">
      <alignment horizontal="left" vertical="center"/>
      <protection locked="0"/>
    </xf>
    <xf numFmtId="0" fontId="8" fillId="2" borderId="133" xfId="0" applyFont="1" applyFill="1" applyBorder="1" applyAlignment="1" applyProtection="1">
      <alignment horizontal="left" vertical="center"/>
      <protection locked="0"/>
    </xf>
    <xf numFmtId="0" fontId="8" fillId="2" borderId="13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33" xfId="0" applyFont="1" applyFill="1" applyBorder="1" applyAlignment="1" applyProtection="1">
      <alignment horizontal="left" vertical="center"/>
      <protection locked="0"/>
    </xf>
    <xf numFmtId="0" fontId="1" fillId="2" borderId="134" xfId="0" applyFont="1" applyFill="1" applyBorder="1" applyAlignment="1" applyProtection="1">
      <alignment horizontal="left" vertical="center"/>
      <protection locked="0"/>
    </xf>
    <xf numFmtId="4" fontId="6" fillId="2" borderId="62" xfId="0" applyNumberFormat="1" applyFont="1" applyFill="1" applyBorder="1" applyAlignment="1" applyProtection="1">
      <alignment horizontal="left" vertical="center"/>
      <protection locked="0"/>
    </xf>
    <xf numFmtId="4" fontId="6" fillId="2" borderId="64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6" fillId="2" borderId="67" xfId="0" applyNumberFormat="1" applyFont="1" applyFill="1" applyBorder="1" applyAlignment="1" applyProtection="1">
      <alignment horizontal="left" vertical="center"/>
      <protection locked="0"/>
    </xf>
    <xf numFmtId="0" fontId="12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31" fillId="3" borderId="58" xfId="132" applyFont="1" applyFill="1" applyBorder="1" applyAlignment="1">
      <alignment horizontal="center" vertical="center" wrapText="1"/>
    </xf>
    <xf numFmtId="0" fontId="31" fillId="3" borderId="19" xfId="132" applyFont="1" applyFill="1" applyBorder="1" applyAlignment="1">
      <alignment horizontal="center" vertical="center" wrapText="1"/>
    </xf>
    <xf numFmtId="0" fontId="31" fillId="3" borderId="166" xfId="132" applyFont="1" applyFill="1" applyBorder="1" applyAlignment="1">
      <alignment horizontal="center" vertical="center" wrapText="1"/>
    </xf>
    <xf numFmtId="0" fontId="31" fillId="3" borderId="16" xfId="132" applyFont="1" applyFill="1" applyBorder="1" applyAlignment="1">
      <alignment horizontal="center" vertical="center" wrapText="1"/>
    </xf>
    <xf numFmtId="0" fontId="31" fillId="3" borderId="18" xfId="132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31" fillId="3" borderId="54" xfId="132" applyFont="1" applyFill="1" applyBorder="1" applyAlignment="1">
      <alignment horizontal="center" vertical="center" wrapText="1"/>
    </xf>
    <xf numFmtId="0" fontId="31" fillId="3" borderId="55" xfId="132" applyFont="1" applyFill="1" applyBorder="1" applyAlignment="1">
      <alignment horizontal="center" vertical="center" wrapText="1"/>
    </xf>
    <xf numFmtId="0" fontId="31" fillId="3" borderId="53" xfId="132" applyFont="1" applyFill="1" applyBorder="1" applyAlignment="1">
      <alignment horizontal="center" vertical="center" wrapText="1"/>
    </xf>
    <xf numFmtId="0" fontId="31" fillId="3" borderId="20" xfId="132" applyFont="1" applyFill="1" applyBorder="1" applyAlignment="1">
      <alignment horizontal="center" vertical="center" wrapText="1"/>
    </xf>
    <xf numFmtId="0" fontId="31" fillId="3" borderId="167" xfId="132" applyFont="1" applyFill="1" applyBorder="1" applyAlignment="1">
      <alignment horizontal="center" vertical="center" wrapText="1"/>
    </xf>
    <xf numFmtId="0" fontId="31" fillId="3" borderId="17" xfId="132" applyFont="1" applyFill="1" applyBorder="1" applyAlignment="1">
      <alignment horizontal="center" vertical="center" wrapText="1"/>
    </xf>
    <xf numFmtId="0" fontId="31" fillId="3" borderId="153" xfId="132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4" fontId="6" fillId="2" borderId="59" xfId="0" applyNumberFormat="1" applyFont="1" applyFill="1" applyBorder="1" applyAlignment="1" applyProtection="1">
      <alignment horizontal="left" vertical="center"/>
      <protection locked="0"/>
    </xf>
    <xf numFmtId="4" fontId="6" fillId="2" borderId="61" xfId="0" applyNumberFormat="1" applyFont="1" applyFill="1" applyBorder="1" applyAlignment="1" applyProtection="1">
      <alignment horizontal="left" vertical="center"/>
      <protection locked="0"/>
    </xf>
    <xf numFmtId="4" fontId="1" fillId="2" borderId="59" xfId="0" applyNumberFormat="1" applyFont="1" applyFill="1" applyBorder="1" applyAlignment="1" applyProtection="1">
      <alignment horizontal="left" vertical="center"/>
      <protection locked="0"/>
    </xf>
    <xf numFmtId="4" fontId="6" fillId="2" borderId="62" xfId="0" applyNumberFormat="1" applyFont="1" applyFill="1" applyBorder="1" applyAlignment="1" applyProtection="1">
      <alignment horizontal="center" vertical="center"/>
      <protection locked="0"/>
    </xf>
    <xf numFmtId="4" fontId="6" fillId="2" borderId="64" xfId="0" applyNumberFormat="1" applyFont="1" applyFill="1" applyBorder="1" applyAlignment="1" applyProtection="1">
      <alignment horizontal="center" vertical="center"/>
      <protection locked="0"/>
    </xf>
    <xf numFmtId="0" fontId="12" fillId="2" borderId="69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0" fontId="12" fillId="3" borderId="53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0" fontId="12" fillId="2" borderId="70" xfId="0" applyFont="1" applyFill="1" applyBorder="1" applyAlignment="1" applyProtection="1">
      <alignment horizontal="center" vertical="center"/>
    </xf>
    <xf numFmtId="0" fontId="12" fillId="2" borderId="71" xfId="0" applyFont="1" applyFill="1" applyBorder="1" applyAlignment="1" applyProtection="1">
      <alignment horizontal="center" vertical="center"/>
    </xf>
    <xf numFmtId="0" fontId="31" fillId="3" borderId="53" xfId="132" applyFont="1" applyFill="1" applyBorder="1" applyAlignment="1">
      <alignment horizontal="center" wrapText="1"/>
    </xf>
    <xf numFmtId="0" fontId="31" fillId="3" borderId="54" xfId="132" applyFont="1" applyFill="1" applyBorder="1" applyAlignment="1">
      <alignment horizontal="center" wrapText="1"/>
    </xf>
    <xf numFmtId="0" fontId="31" fillId="3" borderId="55" xfId="132" applyFont="1" applyFill="1" applyBorder="1" applyAlignment="1">
      <alignment horizontal="center" wrapText="1"/>
    </xf>
    <xf numFmtId="0" fontId="12" fillId="3" borderId="5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1" fillId="3" borderId="16" xfId="132" applyFont="1" applyFill="1" applyBorder="1" applyAlignment="1">
      <alignment horizontal="center" wrapText="1"/>
    </xf>
    <xf numFmtId="0" fontId="31" fillId="3" borderId="17" xfId="132" applyFont="1" applyFill="1" applyBorder="1" applyAlignment="1">
      <alignment horizontal="center" wrapText="1"/>
    </xf>
    <xf numFmtId="0" fontId="31" fillId="3" borderId="18" xfId="132" applyFont="1" applyFill="1" applyBorder="1" applyAlignment="1">
      <alignment horizontal="center" wrapText="1"/>
    </xf>
    <xf numFmtId="0" fontId="12" fillId="2" borderId="69" xfId="0" applyFont="1" applyFill="1" applyBorder="1" applyAlignment="1">
      <alignment horizontal="left"/>
    </xf>
    <xf numFmtId="0" fontId="12" fillId="2" borderId="71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0" xfId="0" applyFont="1" applyFill="1" applyBorder="1" applyAlignment="1">
      <alignment horizontal="left"/>
    </xf>
    <xf numFmtId="0" fontId="12" fillId="2" borderId="69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69" xfId="0" applyNumberFormat="1" applyFont="1" applyFill="1" applyBorder="1" applyAlignment="1">
      <alignment horizontal="left"/>
    </xf>
    <xf numFmtId="4" fontId="12" fillId="2" borderId="71" xfId="0" applyNumberFormat="1" applyFont="1" applyFill="1" applyBorder="1" applyAlignment="1">
      <alignment horizontal="left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62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0" fillId="6" borderId="116" xfId="0" applyFont="1" applyFill="1" applyBorder="1" applyAlignment="1">
      <alignment horizontal="left"/>
    </xf>
    <xf numFmtId="0" fontId="40" fillId="6" borderId="117" xfId="0" applyFont="1" applyFill="1" applyBorder="1" applyAlignment="1">
      <alignment horizontal="left"/>
    </xf>
    <xf numFmtId="0" fontId="39" fillId="6" borderId="116" xfId="0" applyFont="1" applyFill="1" applyBorder="1" applyAlignment="1">
      <alignment horizontal="left"/>
    </xf>
    <xf numFmtId="0" fontId="39" fillId="6" borderId="117" xfId="0" applyFont="1" applyFill="1" applyBorder="1" applyAlignment="1">
      <alignment horizontal="left"/>
    </xf>
    <xf numFmtId="4" fontId="64" fillId="2" borderId="168" xfId="0" applyNumberFormat="1" applyFont="1" applyFill="1" applyBorder="1" applyAlignment="1" applyProtection="1">
      <alignment horizontal="right" vertical="center"/>
    </xf>
    <xf numFmtId="4" fontId="64" fillId="2" borderId="169" xfId="0" applyNumberFormat="1" applyFont="1" applyFill="1" applyBorder="1" applyAlignment="1" applyProtection="1">
      <alignment horizontal="right" vertical="center"/>
    </xf>
    <xf numFmtId="4" fontId="64" fillId="2" borderId="170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39" fillId="10" borderId="116" xfId="0" applyNumberFormat="1" applyFont="1" applyFill="1" applyBorder="1" applyAlignment="1" applyProtection="1">
      <alignment horizontal="left" vertical="center"/>
    </xf>
    <xf numFmtId="4" fontId="39" fillId="10" borderId="117" xfId="0" applyNumberFormat="1" applyFont="1" applyFill="1" applyBorder="1" applyAlignment="1" applyProtection="1">
      <alignment horizontal="left" vertical="center"/>
    </xf>
    <xf numFmtId="4" fontId="59" fillId="8" borderId="116" xfId="0" applyNumberFormat="1" applyFont="1" applyFill="1" applyBorder="1" applyAlignment="1" applyProtection="1">
      <alignment horizontal="left"/>
    </xf>
    <xf numFmtId="4" fontId="59" fillId="8" borderId="117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39" fillId="8" borderId="116" xfId="0" applyNumberFormat="1" applyFont="1" applyFill="1" applyBorder="1" applyAlignment="1" applyProtection="1">
      <alignment horizontal="left" vertical="center"/>
    </xf>
    <xf numFmtId="4" fontId="39" fillId="8" borderId="117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9" fontId="12" fillId="2" borderId="61" xfId="0" applyNumberFormat="1" applyFont="1" applyFill="1" applyBorder="1" applyAlignment="1" applyProtection="1">
      <alignment horizontal="center" vertical="center"/>
      <protection locked="0"/>
    </xf>
    <xf numFmtId="49" fontId="1" fillId="2" borderId="61" xfId="0" applyNumberFormat="1" applyFont="1" applyFill="1" applyBorder="1" applyAlignment="1" applyProtection="1">
      <alignment horizontal="center" vertical="center"/>
      <protection locked="0"/>
    </xf>
  </cellXfs>
  <cellStyles count="109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1"/>
  <sheetViews>
    <sheetView zoomScale="108" workbookViewId="0">
      <selection activeCell="D14" sqref="D14"/>
    </sheetView>
  </sheetViews>
  <sheetFormatPr baseColWidth="10" defaultColWidth="10.6640625" defaultRowHeight="15"/>
  <cols>
    <col min="1" max="1" width="3.33203125" style="4" customWidth="1"/>
    <col min="2" max="2" width="3.44140625" style="2" customWidth="1"/>
    <col min="3" max="3" width="12.33203125" style="4" customWidth="1"/>
    <col min="4" max="13" width="10.6640625" style="4"/>
    <col min="14" max="14" width="3.3320312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  <c r="O1" s="801"/>
      <c r="P1" s="801"/>
      <c r="Q1" s="801"/>
      <c r="R1" s="801"/>
      <c r="S1" s="801"/>
      <c r="T1" s="801"/>
      <c r="U1" s="801"/>
      <c r="V1" s="801"/>
      <c r="W1" s="801"/>
      <c r="X1" s="801"/>
      <c r="Y1" s="801"/>
    </row>
    <row r="2" spans="2:37" s="2" customFormat="1" ht="23.1" customHeight="1">
      <c r="D2" s="21" t="s">
        <v>31</v>
      </c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</row>
    <row r="3" spans="2:37" s="2" customFormat="1" ht="23.1" customHeight="1">
      <c r="D3" s="47" t="s">
        <v>32</v>
      </c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</row>
    <row r="4" spans="2:37" s="2" customFormat="1" ht="23.1" customHeight="1" thickBot="1">
      <c r="O4" s="801"/>
      <c r="P4" s="801"/>
      <c r="Q4" s="801"/>
      <c r="R4" s="801"/>
      <c r="S4" s="801"/>
      <c r="T4" s="801"/>
      <c r="U4" s="801"/>
      <c r="V4" s="801"/>
      <c r="W4" s="801"/>
      <c r="X4" s="801"/>
      <c r="Y4" s="801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801"/>
      <c r="P5" s="801"/>
      <c r="Q5" s="801"/>
      <c r="R5" s="801"/>
      <c r="S5" s="801"/>
      <c r="T5" s="801"/>
      <c r="U5" s="801"/>
      <c r="V5" s="801"/>
      <c r="W5" s="801"/>
      <c r="X5" s="801"/>
      <c r="Y5" s="801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154">
        <f>ejercicio</f>
        <v>2019</v>
      </c>
      <c r="N6" s="9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801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154"/>
      <c r="N7" s="9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</row>
    <row r="8" spans="2:37" s="2" customFormat="1" ht="30" customHeight="1">
      <c r="B8" s="8"/>
      <c r="N8" s="9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</row>
    <row r="9" spans="2:37" s="2" customFormat="1" ht="30" customHeight="1">
      <c r="B9" s="8"/>
      <c r="N9" s="9"/>
      <c r="O9" s="801"/>
      <c r="P9" s="801"/>
      <c r="Q9" s="802"/>
      <c r="R9" s="802"/>
      <c r="S9" s="802"/>
      <c r="T9" s="802"/>
      <c r="U9" s="801"/>
      <c r="V9" s="801"/>
      <c r="W9" s="801"/>
      <c r="X9" s="801"/>
      <c r="Y9" s="801"/>
    </row>
    <row r="10" spans="2:37" s="2" customFormat="1" ht="7.35" customHeight="1">
      <c r="B10" s="8"/>
      <c r="N10" s="9"/>
      <c r="O10" s="801"/>
      <c r="P10" s="801"/>
      <c r="Q10" s="802"/>
      <c r="R10" s="802"/>
      <c r="S10" s="802"/>
      <c r="T10" s="802"/>
      <c r="U10" s="801"/>
      <c r="V10" s="801"/>
      <c r="W10" s="801"/>
      <c r="X10" s="801"/>
      <c r="Y10" s="801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803"/>
      <c r="P11" s="801"/>
      <c r="Q11" s="802"/>
      <c r="R11" s="802"/>
      <c r="S11" s="802"/>
      <c r="T11" s="802"/>
      <c r="U11" s="801"/>
      <c r="V11" s="801"/>
      <c r="W11" s="801"/>
      <c r="X11" s="801"/>
      <c r="Y11" s="80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801"/>
      <c r="P12" s="801"/>
      <c r="Q12" s="802"/>
      <c r="R12" s="802"/>
      <c r="S12" s="802"/>
      <c r="T12" s="802"/>
      <c r="U12" s="801"/>
      <c r="V12" s="801"/>
      <c r="W12" s="801"/>
      <c r="X12" s="801"/>
      <c r="Y12" s="801"/>
    </row>
    <row r="13" spans="2:37" s="15" customFormat="1" ht="30" customHeight="1">
      <c r="B13" s="8"/>
      <c r="C13" s="206" t="s">
        <v>34</v>
      </c>
      <c r="D13" s="1155" t="s">
        <v>799</v>
      </c>
      <c r="E13" s="1156"/>
      <c r="F13" s="1156"/>
      <c r="G13" s="1156"/>
      <c r="H13" s="1156"/>
      <c r="I13" s="1156"/>
      <c r="J13" s="1156"/>
      <c r="K13" s="1156"/>
      <c r="L13" s="1156"/>
      <c r="M13" s="1157"/>
      <c r="N13" s="9"/>
      <c r="O13" s="804"/>
      <c r="P13" s="804"/>
      <c r="Q13" s="805"/>
      <c r="R13" s="805"/>
      <c r="S13" s="805"/>
      <c r="T13" s="805"/>
      <c r="U13" s="804"/>
      <c r="V13" s="804"/>
      <c r="W13" s="804"/>
      <c r="X13" s="804"/>
      <c r="Y13" s="804"/>
    </row>
    <row r="14" spans="2:37" s="2" customFormat="1" ht="30" customHeight="1">
      <c r="B14" s="8"/>
      <c r="C14" s="206" t="s">
        <v>35</v>
      </c>
      <c r="D14" s="381">
        <v>2019</v>
      </c>
      <c r="E14" s="14"/>
      <c r="F14" s="14"/>
      <c r="G14" s="265"/>
      <c r="H14" s="265"/>
      <c r="I14" s="14"/>
      <c r="J14" s="14"/>
      <c r="K14" s="14"/>
      <c r="L14" s="14"/>
      <c r="M14" s="14"/>
      <c r="N14" s="9"/>
      <c r="O14" s="801"/>
      <c r="P14" s="801"/>
      <c r="Q14" s="802"/>
      <c r="R14" s="802"/>
      <c r="S14" s="806"/>
      <c r="T14" s="802"/>
      <c r="U14" s="801"/>
      <c r="V14" s="801"/>
      <c r="W14" s="801"/>
      <c r="X14" s="801"/>
      <c r="Y14" s="801"/>
    </row>
    <row r="15" spans="2:37" s="2" customFormat="1" ht="30" customHeight="1">
      <c r="B15" s="8"/>
      <c r="C15" s="12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9"/>
      <c r="O15" s="801"/>
      <c r="P15" s="801"/>
      <c r="Q15" s="802"/>
      <c r="R15" s="802"/>
      <c r="S15" s="802"/>
      <c r="T15" s="802"/>
      <c r="U15" s="801"/>
      <c r="V15" s="801"/>
      <c r="W15" s="801"/>
      <c r="X15" s="801"/>
      <c r="Y15" s="801"/>
    </row>
    <row r="16" spans="2:37" s="2" customFormat="1" ht="30" customHeight="1">
      <c r="B16" s="8"/>
      <c r="C16" s="207" t="s">
        <v>64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9"/>
      <c r="O16" s="801"/>
      <c r="P16" s="801"/>
      <c r="Q16" s="802"/>
      <c r="R16" s="802"/>
      <c r="S16" s="802"/>
      <c r="T16" s="802"/>
      <c r="U16" s="801"/>
      <c r="V16" s="801"/>
      <c r="W16" s="801"/>
      <c r="X16" s="801"/>
      <c r="Y16" s="801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801"/>
      <c r="P17" s="801"/>
      <c r="Q17" s="802"/>
      <c r="R17" s="802"/>
      <c r="S17" s="802"/>
      <c r="T17" s="802"/>
      <c r="U17" s="801"/>
      <c r="V17" s="801"/>
      <c r="W17" s="801"/>
      <c r="X17" s="801"/>
      <c r="Y17" s="801"/>
    </row>
    <row r="18" spans="2:25" s="2" customFormat="1" ht="25.35" customHeight="1">
      <c r="B18" s="8"/>
      <c r="C18" s="2" t="s">
        <v>37</v>
      </c>
      <c r="D18" s="2" t="s">
        <v>38</v>
      </c>
      <c r="N18" s="9"/>
      <c r="O18" s="801"/>
      <c r="P18" s="801"/>
      <c r="Q18" s="802"/>
      <c r="R18" s="802"/>
      <c r="S18" s="802"/>
      <c r="T18" s="802"/>
      <c r="U18" s="801"/>
      <c r="V18" s="801"/>
      <c r="W18" s="801"/>
      <c r="X18" s="801"/>
      <c r="Y18" s="801"/>
    </row>
    <row r="19" spans="2:25" s="2" customFormat="1" ht="25.35" customHeight="1">
      <c r="B19" s="8"/>
      <c r="C19" s="2" t="s">
        <v>39</v>
      </c>
      <c r="D19" s="2" t="s">
        <v>40</v>
      </c>
      <c r="N19" s="9"/>
      <c r="O19" s="801"/>
      <c r="P19" s="801"/>
      <c r="Q19" s="802"/>
      <c r="R19" s="802"/>
      <c r="S19" s="802"/>
      <c r="T19" s="802"/>
      <c r="U19" s="801"/>
      <c r="V19" s="801"/>
      <c r="W19" s="801"/>
      <c r="X19" s="801"/>
      <c r="Y19" s="801"/>
    </row>
    <row r="20" spans="2:25" s="2" customFormat="1" ht="25.35" customHeight="1">
      <c r="B20" s="8"/>
      <c r="C20" s="2" t="s">
        <v>41</v>
      </c>
      <c r="D20" s="800" t="s">
        <v>797</v>
      </c>
      <c r="N20" s="9"/>
      <c r="O20" s="801"/>
      <c r="P20" s="801"/>
      <c r="Q20" s="802"/>
      <c r="R20" s="802"/>
      <c r="S20" s="802"/>
      <c r="T20" s="802"/>
      <c r="U20" s="801"/>
      <c r="V20" s="801"/>
      <c r="W20" s="801"/>
      <c r="X20" s="801"/>
      <c r="Y20" s="801"/>
    </row>
    <row r="21" spans="2:25" s="2" customFormat="1" ht="25.35" customHeight="1">
      <c r="B21" s="8"/>
      <c r="C21" s="2" t="s">
        <v>45</v>
      </c>
      <c r="D21" s="800" t="s">
        <v>798</v>
      </c>
      <c r="N21" s="9"/>
      <c r="O21" s="801"/>
      <c r="P21" s="801"/>
      <c r="Q21" s="802"/>
      <c r="R21" s="802"/>
      <c r="S21" s="802"/>
      <c r="T21" s="802"/>
      <c r="U21" s="801"/>
      <c r="V21" s="801"/>
      <c r="W21" s="801"/>
      <c r="X21" s="801"/>
      <c r="Y21" s="801"/>
    </row>
    <row r="22" spans="2:25" s="2" customFormat="1" ht="25.35" customHeight="1">
      <c r="B22" s="8"/>
      <c r="C22" s="2" t="s">
        <v>42</v>
      </c>
      <c r="D22" s="209" t="s">
        <v>447</v>
      </c>
      <c r="N22" s="9"/>
      <c r="O22" s="801"/>
      <c r="P22" s="801"/>
      <c r="Q22" s="802"/>
      <c r="R22" s="802"/>
      <c r="S22" s="802"/>
      <c r="T22" s="802"/>
      <c r="U22" s="801"/>
      <c r="V22" s="801"/>
      <c r="W22" s="801"/>
      <c r="X22" s="801"/>
      <c r="Y22" s="801"/>
    </row>
    <row r="23" spans="2:25" s="2" customFormat="1" ht="25.35" customHeight="1">
      <c r="B23" s="8"/>
      <c r="C23" s="1102" t="s">
        <v>43</v>
      </c>
      <c r="D23" s="800" t="s">
        <v>744</v>
      </c>
      <c r="E23" s="800"/>
      <c r="F23" s="800"/>
      <c r="G23" s="800"/>
      <c r="H23" s="800"/>
      <c r="I23" s="800"/>
      <c r="J23" s="800"/>
      <c r="N23" s="9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</row>
    <row r="24" spans="2:25" s="2" customFormat="1" ht="25.35" customHeight="1">
      <c r="B24" s="8"/>
      <c r="C24" s="2" t="s">
        <v>44</v>
      </c>
      <c r="D24" s="2" t="s">
        <v>46</v>
      </c>
      <c r="N24" s="9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</row>
    <row r="25" spans="2:25" s="2" customFormat="1" ht="25.35" customHeight="1">
      <c r="B25" s="8"/>
      <c r="C25" s="2" t="s">
        <v>47</v>
      </c>
      <c r="D25" s="2" t="s">
        <v>48</v>
      </c>
      <c r="N25" s="9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</row>
    <row r="26" spans="2:25" s="2" customFormat="1" ht="25.35" customHeight="1">
      <c r="B26" s="8"/>
      <c r="C26" s="2" t="s">
        <v>49</v>
      </c>
      <c r="D26" s="2" t="s">
        <v>50</v>
      </c>
      <c r="N26" s="9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</row>
    <row r="27" spans="2:25" s="2" customFormat="1" ht="25.35" customHeight="1">
      <c r="B27" s="8"/>
      <c r="C27" s="2" t="s">
        <v>51</v>
      </c>
      <c r="D27" s="2" t="s">
        <v>52</v>
      </c>
      <c r="N27" s="9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</row>
    <row r="28" spans="2:25" s="2" customFormat="1" ht="25.35" customHeight="1">
      <c r="B28" s="8"/>
      <c r="C28" s="2" t="s">
        <v>53</v>
      </c>
      <c r="D28" s="266" t="s">
        <v>471</v>
      </c>
      <c r="N28" s="9"/>
      <c r="O28" s="801"/>
      <c r="P28" s="801"/>
      <c r="Q28" s="801"/>
      <c r="R28" s="801"/>
      <c r="S28" s="801"/>
      <c r="T28" s="801"/>
      <c r="U28" s="801"/>
      <c r="V28" s="801"/>
      <c r="W28" s="801"/>
      <c r="X28" s="801"/>
      <c r="Y28" s="801"/>
    </row>
    <row r="29" spans="2:25" s="2" customFormat="1" ht="25.35" customHeight="1">
      <c r="B29" s="8"/>
      <c r="C29" s="2" t="s">
        <v>55</v>
      </c>
      <c r="D29" s="2" t="s">
        <v>54</v>
      </c>
      <c r="N29" s="9"/>
      <c r="O29" s="801"/>
      <c r="P29" s="801"/>
      <c r="Q29" s="801"/>
      <c r="R29" s="801"/>
      <c r="S29" s="801"/>
      <c r="T29" s="801"/>
      <c r="U29" s="801"/>
      <c r="V29" s="801"/>
      <c r="W29" s="801"/>
      <c r="X29" s="801"/>
      <c r="Y29" s="801"/>
    </row>
    <row r="30" spans="2:25" s="2" customFormat="1" ht="25.35" customHeight="1">
      <c r="B30" s="8"/>
      <c r="C30" s="2" t="s">
        <v>57</v>
      </c>
      <c r="D30" s="2" t="s">
        <v>56</v>
      </c>
      <c r="N30" s="9"/>
      <c r="O30" s="801"/>
      <c r="P30" s="801"/>
      <c r="Q30" s="801"/>
      <c r="R30" s="801"/>
      <c r="S30" s="801"/>
      <c r="T30" s="801"/>
      <c r="U30" s="801"/>
      <c r="V30" s="801"/>
      <c r="W30" s="801"/>
      <c r="X30" s="801"/>
      <c r="Y30" s="801"/>
    </row>
    <row r="31" spans="2:25" s="2" customFormat="1" ht="25.35" customHeight="1">
      <c r="B31" s="8"/>
      <c r="C31" s="266" t="s">
        <v>58</v>
      </c>
      <c r="D31" s="2" t="s">
        <v>59</v>
      </c>
      <c r="N31" s="9"/>
      <c r="O31" s="801"/>
      <c r="P31" s="801"/>
      <c r="Q31" s="801"/>
      <c r="R31" s="801"/>
      <c r="S31" s="801"/>
      <c r="T31" s="801"/>
      <c r="U31" s="801"/>
      <c r="V31" s="801"/>
      <c r="W31" s="801"/>
      <c r="X31" s="801"/>
      <c r="Y31" s="801"/>
    </row>
    <row r="32" spans="2:25" s="2" customFormat="1" ht="25.35" customHeight="1">
      <c r="B32" s="8"/>
      <c r="C32" s="266" t="s">
        <v>467</v>
      </c>
      <c r="D32" s="2" t="s">
        <v>61</v>
      </c>
      <c r="N32" s="9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</row>
    <row r="33" spans="2:25" s="2" customFormat="1" ht="25.35" customHeight="1">
      <c r="B33" s="8"/>
      <c r="C33" s="266" t="s">
        <v>468</v>
      </c>
      <c r="D33" s="2" t="s">
        <v>62</v>
      </c>
      <c r="N33" s="9"/>
      <c r="O33" s="801"/>
      <c r="P33" s="801"/>
      <c r="Q33" s="801"/>
      <c r="R33" s="801"/>
      <c r="S33" s="801"/>
      <c r="T33" s="801"/>
      <c r="U33" s="801"/>
      <c r="V33" s="801"/>
      <c r="W33" s="801"/>
      <c r="X33" s="801"/>
      <c r="Y33" s="801"/>
    </row>
    <row r="34" spans="2:25" s="2" customFormat="1" ht="25.35" customHeight="1">
      <c r="B34" s="8"/>
      <c r="C34" s="266" t="s">
        <v>469</v>
      </c>
      <c r="D34" s="2" t="s">
        <v>63</v>
      </c>
      <c r="N34" s="9"/>
      <c r="O34" s="801"/>
      <c r="P34" s="801"/>
      <c r="Q34" s="801"/>
      <c r="R34" s="801"/>
      <c r="S34" s="801"/>
      <c r="T34" s="801"/>
      <c r="U34" s="801"/>
      <c r="V34" s="801"/>
      <c r="W34" s="801"/>
      <c r="X34" s="801"/>
      <c r="Y34" s="801"/>
    </row>
    <row r="35" spans="2:25" s="2" customFormat="1" ht="25.35" customHeight="1">
      <c r="B35" s="8"/>
      <c r="C35" s="266" t="s">
        <v>470</v>
      </c>
      <c r="D35" s="2" t="s">
        <v>66</v>
      </c>
      <c r="N35" s="9"/>
    </row>
    <row r="36" spans="2:25" s="2" customFormat="1" ht="25.35" customHeight="1">
      <c r="B36" s="8"/>
      <c r="N36" s="9"/>
    </row>
    <row r="37" spans="2:25" s="2" customFormat="1" ht="25.35" customHeight="1">
      <c r="B37" s="8"/>
      <c r="N37" s="9"/>
    </row>
    <row r="38" spans="2:25" s="2" customFormat="1" ht="25.35" customHeight="1">
      <c r="B38" s="8"/>
      <c r="C38" s="209" t="s">
        <v>65</v>
      </c>
      <c r="D38" s="800" t="s">
        <v>68</v>
      </c>
      <c r="N38" s="9"/>
    </row>
    <row r="39" spans="2:25" s="2" customFormat="1" ht="25.35" customHeight="1">
      <c r="B39" s="8"/>
      <c r="N39" s="9"/>
    </row>
    <row r="40" spans="2:25" s="2" customFormat="1" ht="25.35" customHeight="1">
      <c r="B40" s="8"/>
      <c r="C40" s="207" t="s">
        <v>307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9"/>
    </row>
    <row r="41" spans="2:25" s="2" customFormat="1" ht="25.35" customHeight="1">
      <c r="B41" s="8"/>
      <c r="N41" s="9"/>
    </row>
    <row r="42" spans="2:25" s="2" customFormat="1" ht="25.35" customHeight="1">
      <c r="B42" s="8"/>
      <c r="C42" s="209" t="s">
        <v>308</v>
      </c>
      <c r="N42" s="9"/>
    </row>
    <row r="43" spans="2:25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2:25" s="2" customFormat="1" ht="30" customHeight="1"/>
    <row r="45" spans="2:25" s="42" customFormat="1" ht="12.75">
      <c r="C45" s="37" t="s">
        <v>70</v>
      </c>
      <c r="G45" s="43"/>
      <c r="M45" s="41" t="s">
        <v>75</v>
      </c>
    </row>
    <row r="46" spans="2:25" s="42" customFormat="1" ht="12.75">
      <c r="C46" s="38" t="s">
        <v>71</v>
      </c>
      <c r="G46" s="43"/>
    </row>
    <row r="47" spans="2:25" s="42" customFormat="1" ht="12.75">
      <c r="C47" s="38" t="s">
        <v>72</v>
      </c>
      <c r="G47" s="43"/>
    </row>
    <row r="48" spans="2:25" s="42" customFormat="1" ht="12.75">
      <c r="C48" s="38" t="s">
        <v>73</v>
      </c>
      <c r="G48" s="43"/>
    </row>
    <row r="49" spans="3:7" s="42" customFormat="1" ht="12.75">
      <c r="C49" s="38" t="s">
        <v>74</v>
      </c>
      <c r="G49" s="43"/>
    </row>
    <row r="50" spans="3:7" s="2" customFormat="1" ht="30" customHeight="1"/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</sheetData>
  <sheetProtection password="C494" sheet="1" objects="1" scenarios="1"/>
  <mergeCells count="3">
    <mergeCell ref="M6:M7"/>
    <mergeCell ref="D13:M13"/>
    <mergeCell ref="D15:M15"/>
  </mergeCells>
  <phoneticPr fontId="21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10" zoomScale="94" zoomScaleNormal="125" zoomScalePageLayoutView="125" workbookViewId="0">
      <selection activeCell="I28" sqref="I28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23.33203125" style="54" customWidth="1"/>
    <col min="5" max="13" width="13.44140625" style="55" customWidth="1"/>
    <col min="14" max="14" width="40.6640625" style="55" customWidth="1"/>
    <col min="15" max="15" width="3.33203125" style="54" customWidth="1"/>
    <col min="16" max="16384" width="10.6640625" style="54"/>
  </cols>
  <sheetData>
    <row r="2" spans="1:30" ht="23.1" customHeight="1">
      <c r="D2" s="48" t="s">
        <v>166</v>
      </c>
    </row>
    <row r="3" spans="1:30" ht="23.1" customHeight="1">
      <c r="D3" s="48" t="s">
        <v>167</v>
      </c>
    </row>
    <row r="4" spans="1:30" ht="23.1" customHeight="1" thickBot="1">
      <c r="A4" s="54" t="s">
        <v>671</v>
      </c>
    </row>
    <row r="5" spans="1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67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9"/>
    </row>
    <row r="6" spans="1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1154">
        <f>ejercicio</f>
        <v>2019</v>
      </c>
      <c r="O6" s="63"/>
      <c r="Q6" s="270"/>
      <c r="R6" s="271" t="s">
        <v>474</v>
      </c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3"/>
    </row>
    <row r="7" spans="1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1154"/>
      <c r="O7" s="63"/>
      <c r="Q7" s="270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3"/>
    </row>
    <row r="8" spans="1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70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3"/>
    </row>
    <row r="9" spans="1:30" s="49" customFormat="1" ht="30" customHeight="1">
      <c r="B9" s="66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67"/>
      <c r="Q9" s="274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6"/>
    </row>
    <row r="10" spans="1:30" ht="7.3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70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3"/>
    </row>
    <row r="11" spans="1:30" s="72" customFormat="1" ht="30" customHeight="1">
      <c r="B11" s="68"/>
      <c r="C11" s="69" t="s">
        <v>201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77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9"/>
    </row>
    <row r="12" spans="1:30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77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9"/>
    </row>
    <row r="13" spans="1:30" s="76" customFormat="1" ht="23.1" customHeight="1">
      <c r="B13" s="74"/>
      <c r="C13" s="1195"/>
      <c r="D13" s="1196"/>
      <c r="E13" s="133" t="s">
        <v>198</v>
      </c>
      <c r="F13" s="1199" t="s">
        <v>188</v>
      </c>
      <c r="G13" s="1200"/>
      <c r="H13" s="1200"/>
      <c r="I13" s="1200"/>
      <c r="J13" s="1200"/>
      <c r="K13" s="1200"/>
      <c r="L13" s="1201"/>
      <c r="M13" s="133" t="s">
        <v>199</v>
      </c>
      <c r="N13" s="1197" t="s">
        <v>200</v>
      </c>
      <c r="O13" s="75"/>
      <c r="Q13" s="270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3"/>
    </row>
    <row r="14" spans="1:30" ht="49.35" customHeight="1">
      <c r="B14" s="60"/>
      <c r="C14" s="142" t="s">
        <v>195</v>
      </c>
      <c r="D14" s="140">
        <f>ejercicio-1</f>
        <v>2018</v>
      </c>
      <c r="E14" s="141">
        <f>ejercicio-1</f>
        <v>2018</v>
      </c>
      <c r="F14" s="137" t="s">
        <v>190</v>
      </c>
      <c r="G14" s="138" t="s">
        <v>189</v>
      </c>
      <c r="H14" s="138" t="s">
        <v>191</v>
      </c>
      <c r="I14" s="138" t="s">
        <v>192</v>
      </c>
      <c r="J14" s="138" t="s">
        <v>193</v>
      </c>
      <c r="K14" s="138" t="s">
        <v>194</v>
      </c>
      <c r="L14" s="139" t="s">
        <v>179</v>
      </c>
      <c r="M14" s="141">
        <f>ejercicio-1</f>
        <v>2018</v>
      </c>
      <c r="N14" s="1198"/>
      <c r="O14" s="63"/>
      <c r="Q14" s="270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3"/>
    </row>
    <row r="15" spans="1:30" s="77" customFormat="1" ht="23.1" customHeight="1">
      <c r="B15" s="74"/>
      <c r="C15" s="92" t="s">
        <v>181</v>
      </c>
      <c r="D15" s="93"/>
      <c r="E15" s="321"/>
      <c r="F15" s="322"/>
      <c r="G15" s="323"/>
      <c r="H15" s="323"/>
      <c r="I15" s="323"/>
      <c r="J15" s="323"/>
      <c r="K15" s="323"/>
      <c r="L15" s="324"/>
      <c r="M15" s="108">
        <f>SUM(E15:L15)</f>
        <v>0</v>
      </c>
      <c r="N15" s="352"/>
      <c r="O15" s="75"/>
      <c r="Q15" s="270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3"/>
    </row>
    <row r="16" spans="1:30" ht="23.1" customHeight="1">
      <c r="B16" s="74"/>
      <c r="C16" s="94" t="s">
        <v>184</v>
      </c>
      <c r="D16" s="95"/>
      <c r="E16" s="325">
        <v>3074.06</v>
      </c>
      <c r="F16" s="326"/>
      <c r="G16" s="327"/>
      <c r="H16" s="327"/>
      <c r="I16" s="327">
        <v>-865.5</v>
      </c>
      <c r="J16" s="327"/>
      <c r="K16" s="327"/>
      <c r="L16" s="328"/>
      <c r="M16" s="112">
        <f t="shared" ref="M16:M19" si="0">SUM(E16:L16)</f>
        <v>2208.56</v>
      </c>
      <c r="N16" s="630"/>
      <c r="O16" s="63"/>
      <c r="Q16" s="270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3"/>
    </row>
    <row r="17" spans="2:30" ht="23.1" customHeight="1">
      <c r="B17" s="74"/>
      <c r="C17" s="94" t="s">
        <v>182</v>
      </c>
      <c r="D17" s="95"/>
      <c r="E17" s="325"/>
      <c r="F17" s="326"/>
      <c r="G17" s="327"/>
      <c r="H17" s="327"/>
      <c r="I17" s="327"/>
      <c r="J17" s="327"/>
      <c r="K17" s="327"/>
      <c r="L17" s="328"/>
      <c r="M17" s="112">
        <f t="shared" si="0"/>
        <v>0</v>
      </c>
      <c r="N17" s="630"/>
      <c r="O17" s="63"/>
      <c r="Q17" s="270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3"/>
    </row>
    <row r="18" spans="2:30" ht="23.1" customHeight="1">
      <c r="B18" s="74"/>
      <c r="C18" s="94" t="s">
        <v>185</v>
      </c>
      <c r="D18" s="95"/>
      <c r="E18" s="325"/>
      <c r="F18" s="326"/>
      <c r="G18" s="327"/>
      <c r="H18" s="327"/>
      <c r="I18" s="327"/>
      <c r="J18" s="327"/>
      <c r="K18" s="327"/>
      <c r="L18" s="328"/>
      <c r="M18" s="112">
        <f t="shared" si="0"/>
        <v>0</v>
      </c>
      <c r="N18" s="630"/>
      <c r="O18" s="63"/>
      <c r="Q18" s="270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3"/>
    </row>
    <row r="19" spans="2:30" ht="23.1" customHeight="1">
      <c r="B19" s="74"/>
      <c r="C19" s="96" t="s">
        <v>183</v>
      </c>
      <c r="D19" s="97"/>
      <c r="E19" s="329"/>
      <c r="F19" s="330"/>
      <c r="G19" s="331"/>
      <c r="H19" s="331"/>
      <c r="I19" s="331"/>
      <c r="J19" s="331"/>
      <c r="K19" s="331"/>
      <c r="L19" s="332"/>
      <c r="M19" s="113">
        <f t="shared" si="0"/>
        <v>0</v>
      </c>
      <c r="N19" s="631"/>
      <c r="O19" s="63"/>
      <c r="Q19" s="270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3"/>
    </row>
    <row r="20" spans="2:30" ht="23.1" customHeight="1" thickBot="1">
      <c r="B20" s="74"/>
      <c r="C20" s="98" t="s">
        <v>186</v>
      </c>
      <c r="D20" s="99"/>
      <c r="E20" s="111">
        <f>SUM(E15:E19)</f>
        <v>3074.06</v>
      </c>
      <c r="F20" s="111">
        <f t="shared" ref="F20:M20" si="1">SUM(F15:F19)</f>
        <v>0</v>
      </c>
      <c r="G20" s="111">
        <f t="shared" si="1"/>
        <v>0</v>
      </c>
      <c r="H20" s="111">
        <f t="shared" si="1"/>
        <v>0</v>
      </c>
      <c r="I20" s="111">
        <f t="shared" si="1"/>
        <v>-865.5</v>
      </c>
      <c r="J20" s="111">
        <f t="shared" si="1"/>
        <v>0</v>
      </c>
      <c r="K20" s="111">
        <f t="shared" si="1"/>
        <v>0</v>
      </c>
      <c r="L20" s="111">
        <f t="shared" si="1"/>
        <v>0</v>
      </c>
      <c r="M20" s="111">
        <f t="shared" si="1"/>
        <v>2208.56</v>
      </c>
      <c r="N20" s="100"/>
      <c r="O20" s="63"/>
      <c r="Q20" s="270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3"/>
    </row>
    <row r="21" spans="2:30" ht="8.1" customHeight="1">
      <c r="B21" s="74"/>
      <c r="C21" s="88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63"/>
      <c r="Q21" s="270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3"/>
    </row>
    <row r="22" spans="2:30" ht="23.1" customHeight="1" thickBot="1">
      <c r="B22" s="74"/>
      <c r="C22" s="102" t="s">
        <v>187</v>
      </c>
      <c r="D22" s="103"/>
      <c r="E22" s="394"/>
      <c r="F22" s="395"/>
      <c r="G22" s="396"/>
      <c r="H22" s="396"/>
      <c r="I22" s="396"/>
      <c r="J22" s="396"/>
      <c r="K22" s="396"/>
      <c r="L22" s="397"/>
      <c r="M22" s="111">
        <f>SUM(E22:L22)</f>
        <v>0</v>
      </c>
      <c r="N22" s="659"/>
      <c r="O22" s="63"/>
      <c r="Q22" s="270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3"/>
    </row>
    <row r="23" spans="2:30" ht="23.1" customHeight="1">
      <c r="B23" s="74"/>
      <c r="C23" s="73"/>
      <c r="D23" s="7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63"/>
      <c r="Q23" s="270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3"/>
    </row>
    <row r="24" spans="2:30" ht="23.1" customHeight="1">
      <c r="B24" s="74"/>
      <c r="C24" s="1195"/>
      <c r="D24" s="1196"/>
      <c r="E24" s="133" t="s">
        <v>198</v>
      </c>
      <c r="F24" s="1199" t="s">
        <v>188</v>
      </c>
      <c r="G24" s="1200"/>
      <c r="H24" s="1200"/>
      <c r="I24" s="1200"/>
      <c r="J24" s="1200"/>
      <c r="K24" s="1200"/>
      <c r="L24" s="1201"/>
      <c r="M24" s="133" t="s">
        <v>199</v>
      </c>
      <c r="N24" s="1197" t="s">
        <v>200</v>
      </c>
      <c r="O24" s="63"/>
      <c r="Q24" s="270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3"/>
    </row>
    <row r="25" spans="2:30" ht="49.35" customHeight="1">
      <c r="B25" s="74"/>
      <c r="C25" s="142" t="s">
        <v>196</v>
      </c>
      <c r="D25" s="140">
        <f>ejercicio</f>
        <v>2019</v>
      </c>
      <c r="E25" s="141">
        <f>ejercicio</f>
        <v>2019</v>
      </c>
      <c r="F25" s="137" t="s">
        <v>190</v>
      </c>
      <c r="G25" s="138" t="s">
        <v>189</v>
      </c>
      <c r="H25" s="138" t="s">
        <v>191</v>
      </c>
      <c r="I25" s="138" t="s">
        <v>192</v>
      </c>
      <c r="J25" s="138" t="s">
        <v>193</v>
      </c>
      <c r="K25" s="138" t="s">
        <v>194</v>
      </c>
      <c r="L25" s="139" t="s">
        <v>179</v>
      </c>
      <c r="M25" s="141">
        <f>ejercicio</f>
        <v>2019</v>
      </c>
      <c r="N25" s="1198"/>
      <c r="O25" s="63"/>
      <c r="Q25" s="270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3"/>
    </row>
    <row r="26" spans="2:30" ht="23.1" customHeight="1">
      <c r="B26" s="74"/>
      <c r="C26" s="92" t="s">
        <v>181</v>
      </c>
      <c r="D26" s="93"/>
      <c r="E26" s="108">
        <f>+M15</f>
        <v>0</v>
      </c>
      <c r="F26" s="322"/>
      <c r="G26" s="323"/>
      <c r="H26" s="323"/>
      <c r="I26" s="323"/>
      <c r="J26" s="323"/>
      <c r="K26" s="323"/>
      <c r="L26" s="324"/>
      <c r="M26" s="108">
        <f>SUM(E26:L26)</f>
        <v>0</v>
      </c>
      <c r="N26" s="352"/>
      <c r="O26" s="63"/>
      <c r="Q26" s="270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3"/>
    </row>
    <row r="27" spans="2:30" ht="23.1" customHeight="1">
      <c r="B27" s="74"/>
      <c r="C27" s="94" t="s">
        <v>184</v>
      </c>
      <c r="D27" s="95"/>
      <c r="E27" s="112">
        <f>+M16</f>
        <v>2208.56</v>
      </c>
      <c r="F27" s="326"/>
      <c r="G27" s="327"/>
      <c r="H27" s="327"/>
      <c r="I27" s="327">
        <v>-680.24</v>
      </c>
      <c r="J27" s="327"/>
      <c r="K27" s="327"/>
      <c r="L27" s="328"/>
      <c r="M27" s="112">
        <f t="shared" ref="M27:M30" si="2">SUM(E27:L27)</f>
        <v>1528.32</v>
      </c>
      <c r="N27" s="630"/>
      <c r="O27" s="63"/>
      <c r="Q27" s="270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3"/>
    </row>
    <row r="28" spans="2:30" ht="23.1" customHeight="1">
      <c r="B28" s="74"/>
      <c r="C28" s="94" t="s">
        <v>182</v>
      </c>
      <c r="D28" s="95"/>
      <c r="E28" s="112">
        <f>+M17</f>
        <v>0</v>
      </c>
      <c r="F28" s="326"/>
      <c r="G28" s="327"/>
      <c r="H28" s="327"/>
      <c r="I28" s="327"/>
      <c r="J28" s="327"/>
      <c r="K28" s="327"/>
      <c r="L28" s="328"/>
      <c r="M28" s="112">
        <f t="shared" si="2"/>
        <v>0</v>
      </c>
      <c r="N28" s="630"/>
      <c r="O28" s="63"/>
      <c r="Q28" s="270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3"/>
    </row>
    <row r="29" spans="2:30" ht="23.1" customHeight="1">
      <c r="B29" s="74"/>
      <c r="C29" s="94" t="s">
        <v>185</v>
      </c>
      <c r="D29" s="95"/>
      <c r="E29" s="112">
        <f>+M18</f>
        <v>0</v>
      </c>
      <c r="F29" s="326"/>
      <c r="G29" s="327"/>
      <c r="H29" s="327"/>
      <c r="I29" s="327"/>
      <c r="J29" s="327"/>
      <c r="K29" s="327"/>
      <c r="L29" s="328"/>
      <c r="M29" s="112">
        <f t="shared" si="2"/>
        <v>0</v>
      </c>
      <c r="N29" s="630"/>
      <c r="O29" s="63"/>
      <c r="Q29" s="270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3"/>
    </row>
    <row r="30" spans="2:30" ht="23.1" customHeight="1">
      <c r="B30" s="74"/>
      <c r="C30" s="96" t="s">
        <v>183</v>
      </c>
      <c r="D30" s="97"/>
      <c r="E30" s="113">
        <f>+M19</f>
        <v>0</v>
      </c>
      <c r="F30" s="330"/>
      <c r="G30" s="331"/>
      <c r="H30" s="331"/>
      <c r="I30" s="331"/>
      <c r="J30" s="331"/>
      <c r="K30" s="331"/>
      <c r="L30" s="332"/>
      <c r="M30" s="113">
        <f t="shared" si="2"/>
        <v>0</v>
      </c>
      <c r="N30" s="631"/>
      <c r="O30" s="63"/>
      <c r="Q30" s="280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2"/>
    </row>
    <row r="31" spans="2:30" ht="23.1" customHeight="1" thickBot="1">
      <c r="B31" s="74"/>
      <c r="C31" s="98" t="s">
        <v>186</v>
      </c>
      <c r="D31" s="99"/>
      <c r="E31" s="111">
        <f>SUM(E26:E30)</f>
        <v>2208.56</v>
      </c>
      <c r="F31" s="111">
        <f t="shared" ref="F31" si="3">SUM(F26:F30)</f>
        <v>0</v>
      </c>
      <c r="G31" s="111">
        <f t="shared" ref="G31" si="4">SUM(G26:G30)</f>
        <v>0</v>
      </c>
      <c r="H31" s="111">
        <f t="shared" ref="H31" si="5">SUM(H26:H30)</f>
        <v>0</v>
      </c>
      <c r="I31" s="111">
        <f t="shared" ref="I31" si="6">SUM(I26:I30)</f>
        <v>-680.24</v>
      </c>
      <c r="J31" s="111">
        <f t="shared" ref="J31" si="7">SUM(J26:J30)</f>
        <v>0</v>
      </c>
      <c r="K31" s="111">
        <f t="shared" ref="K31" si="8">SUM(K26:K30)</f>
        <v>0</v>
      </c>
      <c r="L31" s="111">
        <f t="shared" ref="L31" si="9">SUM(L26:L30)</f>
        <v>0</v>
      </c>
      <c r="M31" s="111">
        <f>SUM(M26:M30)</f>
        <v>1528.32</v>
      </c>
      <c r="N31" s="100"/>
      <c r="O31" s="63"/>
      <c r="Q31" s="280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2"/>
    </row>
    <row r="32" spans="2:30" ht="9" customHeight="1">
      <c r="B32" s="74"/>
      <c r="C32" s="88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63"/>
      <c r="Q32" s="270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3"/>
    </row>
    <row r="33" spans="2:30" ht="23.1" customHeight="1" thickBot="1">
      <c r="B33" s="74"/>
      <c r="C33" s="102" t="s">
        <v>187</v>
      </c>
      <c r="D33" s="103"/>
      <c r="E33" s="111">
        <f>+M22</f>
        <v>0</v>
      </c>
      <c r="F33" s="395"/>
      <c r="G33" s="396"/>
      <c r="H33" s="396"/>
      <c r="I33" s="396"/>
      <c r="J33" s="396"/>
      <c r="K33" s="396"/>
      <c r="L33" s="397"/>
      <c r="M33" s="111">
        <f>SUM(E33:L33)</f>
        <v>0</v>
      </c>
      <c r="N33" s="659"/>
      <c r="O33" s="63"/>
      <c r="Q33" s="270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3"/>
    </row>
    <row r="34" spans="2:30" ht="23.1" customHeight="1">
      <c r="B34" s="74"/>
      <c r="C34" s="73"/>
      <c r="D34" s="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63"/>
      <c r="Q34" s="270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3"/>
    </row>
    <row r="35" spans="2:30" ht="23.1" customHeight="1">
      <c r="B35" s="74"/>
      <c r="C35" s="107" t="s">
        <v>197</v>
      </c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53"/>
      <c r="O35" s="63"/>
      <c r="Q35" s="270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3"/>
    </row>
    <row r="36" spans="2:30" ht="18">
      <c r="B36" s="74"/>
      <c r="C36" s="105" t="s">
        <v>531</v>
      </c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53"/>
      <c r="O36" s="63"/>
      <c r="Q36" s="283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5"/>
    </row>
    <row r="37" spans="2:30" ht="18">
      <c r="B37" s="74"/>
      <c r="C37" s="105" t="s">
        <v>532</v>
      </c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53"/>
      <c r="O37" s="63"/>
      <c r="Q37" s="283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5"/>
    </row>
    <row r="38" spans="2:30" ht="18">
      <c r="B38" s="74"/>
      <c r="C38" s="105" t="s">
        <v>533</v>
      </c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53"/>
      <c r="O38" s="63"/>
      <c r="Q38" s="283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5"/>
    </row>
    <row r="39" spans="2:30" ht="18">
      <c r="B39" s="74"/>
      <c r="C39" s="105" t="s">
        <v>534</v>
      </c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53"/>
      <c r="O39" s="63"/>
      <c r="Q39" s="283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5"/>
    </row>
    <row r="40" spans="2:30" ht="18">
      <c r="B40" s="74"/>
      <c r="C40" s="105" t="s">
        <v>540</v>
      </c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53"/>
      <c r="O40" s="63"/>
      <c r="Q40" s="283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5"/>
    </row>
    <row r="41" spans="2:30" ht="18">
      <c r="B41" s="74"/>
      <c r="C41" s="105" t="s">
        <v>535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53"/>
      <c r="O41" s="63"/>
      <c r="Q41" s="283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5"/>
    </row>
    <row r="42" spans="2:30" ht="18">
      <c r="B42" s="74"/>
      <c r="C42" s="105" t="s">
        <v>536</v>
      </c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53"/>
      <c r="O42" s="63"/>
      <c r="Q42" s="283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5"/>
    </row>
    <row r="43" spans="2:30" ht="18">
      <c r="B43" s="74"/>
      <c r="C43" s="105" t="s">
        <v>537</v>
      </c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53"/>
      <c r="O43" s="63"/>
      <c r="Q43" s="283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5"/>
    </row>
    <row r="44" spans="2:30" ht="18">
      <c r="B44" s="74"/>
      <c r="C44" s="105" t="s">
        <v>538</v>
      </c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53"/>
      <c r="O44" s="63"/>
      <c r="Q44" s="283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5"/>
    </row>
    <row r="45" spans="2:30" ht="18">
      <c r="B45" s="74"/>
      <c r="C45" s="105" t="s">
        <v>539</v>
      </c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53"/>
      <c r="O45" s="63"/>
      <c r="Q45" s="283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5"/>
    </row>
    <row r="46" spans="2:30" ht="23.1" customHeight="1" thickBot="1">
      <c r="B46" s="78"/>
      <c r="C46" s="1189"/>
      <c r="D46" s="1189"/>
      <c r="E46" s="1189"/>
      <c r="F46" s="1189"/>
      <c r="G46" s="46"/>
      <c r="H46" s="46"/>
      <c r="I46" s="46"/>
      <c r="J46" s="46"/>
      <c r="K46" s="46"/>
      <c r="L46" s="46"/>
      <c r="M46" s="46"/>
      <c r="N46" s="79"/>
      <c r="O46" s="80"/>
      <c r="Q46" s="286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8"/>
    </row>
    <row r="47" spans="2:30" ht="23.1" customHeight="1"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P47" s="54" t="s">
        <v>672</v>
      </c>
    </row>
    <row r="48" spans="2:30" ht="12.75">
      <c r="C48" s="81" t="s">
        <v>70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52" t="s">
        <v>47</v>
      </c>
    </row>
    <row r="49" spans="3:14" ht="12.75">
      <c r="C49" s="82" t="s">
        <v>71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3:14" ht="12.75">
      <c r="C50" s="82" t="s">
        <v>72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3:14" ht="12.75">
      <c r="C51" s="82" t="s">
        <v>73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3:14" ht="12.75">
      <c r="C52" s="82" t="s">
        <v>74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3:14" ht="23.1" customHeight="1">
      <c r="C53" s="61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3:14" ht="23.1" customHeight="1"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3:14" ht="23.1" customHeight="1"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3:14" ht="23.1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3:14" ht="23.1" customHeight="1">
      <c r="F57" s="62"/>
      <c r="G57" s="62"/>
      <c r="H57" s="62"/>
      <c r="I57" s="62"/>
      <c r="J57" s="62"/>
      <c r="K57" s="62"/>
      <c r="L57" s="62"/>
      <c r="M57" s="62"/>
      <c r="N57" s="62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16" zoomScale="81" zoomScaleNormal="125" zoomScalePageLayoutView="125" workbookViewId="0">
      <selection activeCell="C27" sqref="C27:D27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23.33203125" style="54" customWidth="1"/>
    <col min="5" max="12" width="13.44140625" style="55" customWidth="1"/>
    <col min="13" max="13" width="25.6640625" style="55" customWidth="1"/>
    <col min="14" max="14" width="3.33203125" style="54" customWidth="1"/>
    <col min="15" max="16384" width="10.6640625" style="54"/>
  </cols>
  <sheetData>
    <row r="2" spans="1:29" ht="23.1" customHeight="1">
      <c r="D2" s="48" t="s">
        <v>166</v>
      </c>
    </row>
    <row r="3" spans="1:29" ht="23.1" customHeight="1">
      <c r="D3" s="48" t="s">
        <v>167</v>
      </c>
    </row>
    <row r="4" spans="1:29" ht="23.1" customHeight="1" thickBot="1">
      <c r="A4" s="54" t="s">
        <v>671</v>
      </c>
    </row>
    <row r="5" spans="1:29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P5" s="267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9"/>
    </row>
    <row r="6" spans="1:29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1154">
        <f>ejercicio</f>
        <v>2019</v>
      </c>
      <c r="N6" s="63"/>
      <c r="P6" s="270"/>
      <c r="Q6" s="271" t="s">
        <v>474</v>
      </c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</row>
    <row r="7" spans="1:29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1154"/>
      <c r="N7" s="63"/>
      <c r="P7" s="270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3"/>
    </row>
    <row r="8" spans="1:29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5"/>
      <c r="N8" s="63"/>
      <c r="P8" s="270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3"/>
    </row>
    <row r="9" spans="1:29" s="49" customFormat="1" ht="30" customHeight="1">
      <c r="B9" s="66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188"/>
      <c r="J9" s="1188"/>
      <c r="K9" s="1188"/>
      <c r="L9" s="1188"/>
      <c r="M9" s="1188"/>
      <c r="N9" s="67"/>
      <c r="P9" s="274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6"/>
    </row>
    <row r="10" spans="1:29" ht="7.3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3"/>
      <c r="P10" s="270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3"/>
    </row>
    <row r="11" spans="1:29" s="72" customFormat="1" ht="30" customHeight="1">
      <c r="B11" s="68"/>
      <c r="C11" s="69" t="s">
        <v>202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  <c r="P11" s="277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9"/>
    </row>
    <row r="12" spans="1:29" s="72" customFormat="1" ht="30" customHeight="1">
      <c r="B12" s="68"/>
      <c r="C12" s="1210"/>
      <c r="D12" s="1210"/>
      <c r="E12" s="53"/>
      <c r="F12" s="53"/>
      <c r="G12" s="53"/>
      <c r="H12" s="53"/>
      <c r="I12" s="53"/>
      <c r="J12" s="53"/>
      <c r="K12" s="53"/>
      <c r="L12" s="53"/>
      <c r="M12" s="53"/>
      <c r="N12" s="71"/>
      <c r="P12" s="277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9"/>
    </row>
    <row r="13" spans="1:29" s="72" customFormat="1" ht="30" customHeight="1">
      <c r="B13" s="68"/>
      <c r="C13" s="50" t="s">
        <v>213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71"/>
      <c r="P13" s="270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</row>
    <row r="14" spans="1:29" s="72" customFormat="1" ht="30" customHeight="1">
      <c r="B14" s="68"/>
      <c r="C14" s="22"/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71"/>
      <c r="P14" s="270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3"/>
    </row>
    <row r="15" spans="1:29" s="76" customFormat="1" ht="23.1" customHeight="1">
      <c r="B15" s="74"/>
      <c r="C15" s="131"/>
      <c r="D15" s="132"/>
      <c r="E15" s="133" t="s">
        <v>204</v>
      </c>
      <c r="F15" s="133" t="s">
        <v>180</v>
      </c>
      <c r="G15" s="1199" t="s">
        <v>188</v>
      </c>
      <c r="H15" s="1200"/>
      <c r="I15" s="1200"/>
      <c r="J15" s="133" t="s">
        <v>199</v>
      </c>
      <c r="K15" s="133" t="s">
        <v>209</v>
      </c>
      <c r="L15" s="133" t="s">
        <v>210</v>
      </c>
      <c r="M15" s="1197" t="s">
        <v>542</v>
      </c>
      <c r="N15" s="75"/>
      <c r="P15" s="270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3"/>
    </row>
    <row r="16" spans="1:29" ht="49.35" customHeight="1">
      <c r="B16" s="60"/>
      <c r="C16" s="134" t="s">
        <v>203</v>
      </c>
      <c r="D16" s="135"/>
      <c r="E16" s="136" t="s">
        <v>205</v>
      </c>
      <c r="F16" s="136">
        <f>ejercicio</f>
        <v>2019</v>
      </c>
      <c r="G16" s="137" t="s">
        <v>206</v>
      </c>
      <c r="H16" s="138" t="s">
        <v>207</v>
      </c>
      <c r="I16" s="139" t="s">
        <v>208</v>
      </c>
      <c r="J16" s="136">
        <f>ejercicio</f>
        <v>2019</v>
      </c>
      <c r="K16" s="136" t="s">
        <v>541</v>
      </c>
      <c r="L16" s="136">
        <f>ejercicio</f>
        <v>2019</v>
      </c>
      <c r="M16" s="1198"/>
      <c r="N16" s="63"/>
      <c r="P16" s="270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3"/>
    </row>
    <row r="17" spans="2:29" ht="30" customHeight="1" thickBot="1">
      <c r="B17" s="60"/>
      <c r="C17" s="1211" t="s">
        <v>211</v>
      </c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63"/>
      <c r="P17" s="270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3"/>
    </row>
    <row r="18" spans="2:29" s="77" customFormat="1" ht="23.1" customHeight="1">
      <c r="B18" s="74"/>
      <c r="C18" s="1208"/>
      <c r="D18" s="1209"/>
      <c r="E18" s="668"/>
      <c r="F18" s="333"/>
      <c r="G18" s="334"/>
      <c r="H18" s="334"/>
      <c r="I18" s="334"/>
      <c r="J18" s="120">
        <f t="shared" ref="J18:J24" si="0">SUM(F18:I18)</f>
        <v>0</v>
      </c>
      <c r="K18" s="341"/>
      <c r="L18" s="342"/>
      <c r="M18" s="664"/>
      <c r="N18" s="75"/>
      <c r="P18" s="270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3"/>
    </row>
    <row r="19" spans="2:29" ht="23.1" customHeight="1">
      <c r="B19" s="74"/>
      <c r="C19" s="1202"/>
      <c r="D19" s="1203"/>
      <c r="E19" s="669"/>
      <c r="F19" s="326"/>
      <c r="G19" s="327"/>
      <c r="H19" s="327"/>
      <c r="I19" s="327"/>
      <c r="J19" s="112">
        <f t="shared" si="0"/>
        <v>0</v>
      </c>
      <c r="K19" s="343"/>
      <c r="L19" s="344"/>
      <c r="M19" s="665"/>
      <c r="N19" s="63"/>
      <c r="P19" s="270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3"/>
    </row>
    <row r="20" spans="2:29" ht="23.1" customHeight="1">
      <c r="B20" s="74"/>
      <c r="C20" s="1202"/>
      <c r="D20" s="1203"/>
      <c r="E20" s="669"/>
      <c r="F20" s="326"/>
      <c r="G20" s="327"/>
      <c r="H20" s="327"/>
      <c r="I20" s="327"/>
      <c r="J20" s="112">
        <f t="shared" si="0"/>
        <v>0</v>
      </c>
      <c r="K20" s="343"/>
      <c r="L20" s="344"/>
      <c r="M20" s="665"/>
      <c r="N20" s="63"/>
      <c r="P20" s="270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3"/>
    </row>
    <row r="21" spans="2:29" ht="23.1" customHeight="1">
      <c r="B21" s="74"/>
      <c r="C21" s="1202"/>
      <c r="D21" s="1203"/>
      <c r="E21" s="669"/>
      <c r="F21" s="326"/>
      <c r="G21" s="327"/>
      <c r="H21" s="327"/>
      <c r="I21" s="327"/>
      <c r="J21" s="112">
        <f t="shared" si="0"/>
        <v>0</v>
      </c>
      <c r="K21" s="343"/>
      <c r="L21" s="344"/>
      <c r="M21" s="665"/>
      <c r="N21" s="63"/>
      <c r="P21" s="270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3"/>
    </row>
    <row r="22" spans="2:29" ht="23.1" customHeight="1">
      <c r="B22" s="74"/>
      <c r="C22" s="1202"/>
      <c r="D22" s="1203"/>
      <c r="E22" s="670"/>
      <c r="F22" s="335"/>
      <c r="G22" s="336"/>
      <c r="H22" s="336"/>
      <c r="I22" s="336"/>
      <c r="J22" s="112">
        <f t="shared" si="0"/>
        <v>0</v>
      </c>
      <c r="K22" s="345"/>
      <c r="L22" s="346"/>
      <c r="M22" s="666"/>
      <c r="N22" s="63"/>
      <c r="P22" s="270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3"/>
    </row>
    <row r="23" spans="2:29" ht="23.1" customHeight="1">
      <c r="B23" s="74"/>
      <c r="C23" s="1202"/>
      <c r="D23" s="1203"/>
      <c r="E23" s="670"/>
      <c r="F23" s="335"/>
      <c r="G23" s="336"/>
      <c r="H23" s="336"/>
      <c r="I23" s="336"/>
      <c r="J23" s="112">
        <f t="shared" si="0"/>
        <v>0</v>
      </c>
      <c r="K23" s="345"/>
      <c r="L23" s="346"/>
      <c r="M23" s="666"/>
      <c r="N23" s="63"/>
      <c r="P23" s="270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3"/>
    </row>
    <row r="24" spans="2:29" ht="23.1" customHeight="1">
      <c r="B24" s="74"/>
      <c r="C24" s="337"/>
      <c r="D24" s="338"/>
      <c r="E24" s="671"/>
      <c r="F24" s="330"/>
      <c r="G24" s="331"/>
      <c r="H24" s="331"/>
      <c r="I24" s="331"/>
      <c r="J24" s="113">
        <f t="shared" si="0"/>
        <v>0</v>
      </c>
      <c r="K24" s="347"/>
      <c r="L24" s="348"/>
      <c r="M24" s="667"/>
      <c r="N24" s="63"/>
      <c r="P24" s="270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3"/>
    </row>
    <row r="25" spans="2:29" ht="23.1" customHeight="1" thickBot="1">
      <c r="B25" s="74"/>
      <c r="C25" s="98" t="s">
        <v>186</v>
      </c>
      <c r="D25" s="99"/>
      <c r="E25" s="111"/>
      <c r="F25" s="111">
        <f>SUM(F18:F24)</f>
        <v>0</v>
      </c>
      <c r="G25" s="111">
        <f>SUM(G18:G24)</f>
        <v>0</v>
      </c>
      <c r="H25" s="111">
        <f>SUM(H18:H24)</f>
        <v>0</v>
      </c>
      <c r="I25" s="111">
        <f>SUM(I18:I24)</f>
        <v>0</v>
      </c>
      <c r="J25" s="111">
        <f>SUM(J18:J24)</f>
        <v>0</v>
      </c>
      <c r="K25" s="116"/>
      <c r="L25" s="111">
        <f>SUM(L18:L24)</f>
        <v>0</v>
      </c>
      <c r="M25" s="100"/>
      <c r="N25" s="63"/>
      <c r="P25" s="270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3"/>
    </row>
    <row r="26" spans="2:29" ht="30" customHeight="1" thickBot="1">
      <c r="B26" s="60"/>
      <c r="C26" s="1212" t="s">
        <v>212</v>
      </c>
      <c r="D26" s="1212"/>
      <c r="E26" s="1212"/>
      <c r="F26" s="1212"/>
      <c r="G26" s="1212"/>
      <c r="H26" s="1212"/>
      <c r="I26" s="1212"/>
      <c r="J26" s="1212"/>
      <c r="K26" s="1212"/>
      <c r="L26" s="1212"/>
      <c r="M26" s="1212"/>
      <c r="N26" s="63"/>
      <c r="P26" s="270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</row>
    <row r="27" spans="2:29" ht="23.1" customHeight="1">
      <c r="B27" s="74"/>
      <c r="C27" s="1213"/>
      <c r="D27" s="1214"/>
      <c r="E27" s="668"/>
      <c r="F27" s="333"/>
      <c r="G27" s="334"/>
      <c r="H27" s="334"/>
      <c r="I27" s="334"/>
      <c r="J27" s="120">
        <f t="shared" ref="J27:J33" si="1">SUM(F27:I27)</f>
        <v>0</v>
      </c>
      <c r="K27" s="341"/>
      <c r="L27" s="342"/>
      <c r="M27" s="664"/>
      <c r="N27" s="75"/>
      <c r="P27" s="270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3"/>
    </row>
    <row r="28" spans="2:29" ht="23.1" customHeight="1">
      <c r="B28" s="74"/>
      <c r="C28" s="1206"/>
      <c r="D28" s="1207"/>
      <c r="E28" s="669"/>
      <c r="F28" s="326"/>
      <c r="G28" s="327"/>
      <c r="H28" s="327"/>
      <c r="I28" s="327"/>
      <c r="J28" s="112">
        <f t="shared" si="1"/>
        <v>0</v>
      </c>
      <c r="K28" s="343"/>
      <c r="L28" s="344"/>
      <c r="M28" s="665"/>
      <c r="N28" s="63"/>
      <c r="P28" s="270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3"/>
    </row>
    <row r="29" spans="2:29" ht="23.1" customHeight="1">
      <c r="B29" s="74"/>
      <c r="C29" s="1206"/>
      <c r="D29" s="1207"/>
      <c r="E29" s="669"/>
      <c r="F29" s="326"/>
      <c r="G29" s="327"/>
      <c r="H29" s="327"/>
      <c r="I29" s="327"/>
      <c r="J29" s="112">
        <f t="shared" si="1"/>
        <v>0</v>
      </c>
      <c r="K29" s="343"/>
      <c r="L29" s="344"/>
      <c r="M29" s="665"/>
      <c r="N29" s="63"/>
      <c r="P29" s="270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3"/>
    </row>
    <row r="30" spans="2:29" ht="23.1" customHeight="1">
      <c r="B30" s="74"/>
      <c r="C30" s="1206"/>
      <c r="D30" s="1207"/>
      <c r="E30" s="669"/>
      <c r="F30" s="326"/>
      <c r="G30" s="327"/>
      <c r="H30" s="327"/>
      <c r="I30" s="327"/>
      <c r="J30" s="112">
        <f t="shared" si="1"/>
        <v>0</v>
      </c>
      <c r="K30" s="343"/>
      <c r="L30" s="344"/>
      <c r="M30" s="665"/>
      <c r="N30" s="63"/>
      <c r="P30" s="280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2"/>
    </row>
    <row r="31" spans="2:29" ht="23.1" customHeight="1">
      <c r="B31" s="74"/>
      <c r="C31" s="1202"/>
      <c r="D31" s="1203"/>
      <c r="E31" s="670"/>
      <c r="F31" s="335"/>
      <c r="G31" s="336"/>
      <c r="H31" s="336"/>
      <c r="I31" s="336"/>
      <c r="J31" s="112">
        <f t="shared" si="1"/>
        <v>0</v>
      </c>
      <c r="K31" s="345"/>
      <c r="L31" s="346"/>
      <c r="M31" s="666"/>
      <c r="N31" s="63"/>
      <c r="P31" s="280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2"/>
    </row>
    <row r="32" spans="2:29" ht="23.1" customHeight="1">
      <c r="B32" s="74"/>
      <c r="C32" s="1202"/>
      <c r="D32" s="1203"/>
      <c r="E32" s="670"/>
      <c r="F32" s="335"/>
      <c r="G32" s="336"/>
      <c r="H32" s="336"/>
      <c r="I32" s="336"/>
      <c r="J32" s="112">
        <f t="shared" si="1"/>
        <v>0</v>
      </c>
      <c r="K32" s="345"/>
      <c r="L32" s="346"/>
      <c r="M32" s="666"/>
      <c r="N32" s="63"/>
      <c r="P32" s="270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3"/>
    </row>
    <row r="33" spans="2:29" ht="23.1" customHeight="1">
      <c r="B33" s="74"/>
      <c r="C33" s="1204"/>
      <c r="D33" s="1205"/>
      <c r="E33" s="671"/>
      <c r="F33" s="330"/>
      <c r="G33" s="331"/>
      <c r="H33" s="331"/>
      <c r="I33" s="331"/>
      <c r="J33" s="113">
        <f t="shared" si="1"/>
        <v>0</v>
      </c>
      <c r="K33" s="347"/>
      <c r="L33" s="348"/>
      <c r="M33" s="667"/>
      <c r="N33" s="63"/>
      <c r="P33" s="270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3"/>
    </row>
    <row r="34" spans="2:29" ht="23.1" customHeight="1" thickBot="1">
      <c r="B34" s="74"/>
      <c r="C34" s="98" t="s">
        <v>186</v>
      </c>
      <c r="D34" s="99"/>
      <c r="E34" s="111"/>
      <c r="F34" s="111">
        <f>SUM(F27:F33)</f>
        <v>0</v>
      </c>
      <c r="G34" s="111">
        <f>SUM(G27:G33)</f>
        <v>0</v>
      </c>
      <c r="H34" s="111">
        <f>SUM(H27:H33)</f>
        <v>0</v>
      </c>
      <c r="I34" s="111">
        <f>SUM(I27:I33)</f>
        <v>0</v>
      </c>
      <c r="J34" s="111">
        <f>SUM(J27:J33)</f>
        <v>0</v>
      </c>
      <c r="K34" s="116"/>
      <c r="L34" s="111">
        <f>SUM(L27:L33)</f>
        <v>0</v>
      </c>
      <c r="M34" s="100"/>
      <c r="N34" s="63"/>
      <c r="P34" s="270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</row>
    <row r="35" spans="2:29" ht="23.1" customHeight="1">
      <c r="B35" s="74"/>
      <c r="C35" s="88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63"/>
      <c r="P35" s="270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3"/>
    </row>
    <row r="36" spans="2:29" ht="23.1" customHeight="1">
      <c r="B36" s="74"/>
      <c r="C36" s="88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63"/>
      <c r="P36" s="283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5"/>
    </row>
    <row r="37" spans="2:29" ht="23.1" customHeight="1">
      <c r="B37" s="74"/>
      <c r="C37" s="50" t="s">
        <v>214</v>
      </c>
      <c r="D37" s="22"/>
      <c r="E37" s="53"/>
      <c r="F37" s="53"/>
      <c r="G37" s="53"/>
      <c r="H37" s="53"/>
      <c r="I37" s="53"/>
      <c r="J37" s="53"/>
      <c r="K37" s="53"/>
      <c r="L37" s="53"/>
      <c r="M37" s="53"/>
      <c r="N37" s="63"/>
      <c r="P37" s="283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5"/>
    </row>
    <row r="38" spans="2:29" ht="23.1" customHeight="1">
      <c r="B38" s="74"/>
      <c r="C38" s="22"/>
      <c r="D38" s="22"/>
      <c r="E38" s="53"/>
      <c r="F38" s="53"/>
      <c r="G38" s="53"/>
      <c r="H38" s="53"/>
      <c r="I38" s="53"/>
      <c r="J38" s="53"/>
      <c r="K38" s="53"/>
      <c r="L38" s="53"/>
      <c r="M38" s="53"/>
      <c r="N38" s="63"/>
      <c r="P38" s="283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5"/>
    </row>
    <row r="39" spans="2:29" ht="23.1" customHeight="1">
      <c r="B39" s="74"/>
      <c r="C39" s="131"/>
      <c r="D39" s="132"/>
      <c r="E39" s="133" t="s">
        <v>204</v>
      </c>
      <c r="F39" s="133" t="s">
        <v>180</v>
      </c>
      <c r="G39" s="1199" t="s">
        <v>188</v>
      </c>
      <c r="H39" s="1200"/>
      <c r="I39" s="1200"/>
      <c r="J39" s="133" t="s">
        <v>199</v>
      </c>
      <c r="K39" s="133" t="s">
        <v>209</v>
      </c>
      <c r="L39" s="133" t="s">
        <v>210</v>
      </c>
      <c r="M39" s="1197" t="s">
        <v>545</v>
      </c>
      <c r="N39" s="63"/>
      <c r="P39" s="283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5"/>
    </row>
    <row r="40" spans="2:29" ht="49.35" customHeight="1">
      <c r="B40" s="74"/>
      <c r="C40" s="134" t="s">
        <v>203</v>
      </c>
      <c r="D40" s="135"/>
      <c r="E40" s="136" t="s">
        <v>205</v>
      </c>
      <c r="F40" s="136">
        <f>ejercicio</f>
        <v>2019</v>
      </c>
      <c r="G40" s="137" t="s">
        <v>206</v>
      </c>
      <c r="H40" s="138" t="s">
        <v>207</v>
      </c>
      <c r="I40" s="139" t="s">
        <v>208</v>
      </c>
      <c r="J40" s="136">
        <f>ejercicio</f>
        <v>2019</v>
      </c>
      <c r="K40" s="136" t="s">
        <v>544</v>
      </c>
      <c r="L40" s="136">
        <f>ejercicio</f>
        <v>2019</v>
      </c>
      <c r="M40" s="1198"/>
      <c r="N40" s="63"/>
      <c r="P40" s="283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5"/>
    </row>
    <row r="41" spans="2:29" ht="30" customHeight="1" thickBot="1">
      <c r="B41" s="74"/>
      <c r="C41" s="1211" t="s">
        <v>215</v>
      </c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63"/>
      <c r="P41" s="283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5"/>
    </row>
    <row r="42" spans="2:29" ht="23.1" customHeight="1">
      <c r="B42" s="74"/>
      <c r="C42" s="1208"/>
      <c r="D42" s="1209"/>
      <c r="E42" s="668"/>
      <c r="F42" s="333"/>
      <c r="G42" s="334"/>
      <c r="H42" s="334"/>
      <c r="I42" s="334"/>
      <c r="J42" s="120">
        <f t="shared" ref="J42:J48" si="2">SUM(F42:I42)</f>
        <v>0</v>
      </c>
      <c r="K42" s="341"/>
      <c r="L42" s="660"/>
      <c r="M42" s="664"/>
      <c r="N42" s="63"/>
      <c r="P42" s="283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5"/>
    </row>
    <row r="43" spans="2:29" ht="23.1" customHeight="1">
      <c r="B43" s="74"/>
      <c r="C43" s="1202"/>
      <c r="D43" s="1203"/>
      <c r="E43" s="669"/>
      <c r="F43" s="326"/>
      <c r="G43" s="327"/>
      <c r="H43" s="327"/>
      <c r="I43" s="327"/>
      <c r="J43" s="112">
        <f t="shared" si="2"/>
        <v>0</v>
      </c>
      <c r="K43" s="343"/>
      <c r="L43" s="661"/>
      <c r="M43" s="665"/>
      <c r="N43" s="63"/>
      <c r="P43" s="283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5"/>
    </row>
    <row r="44" spans="2:29" ht="23.1" customHeight="1">
      <c r="B44" s="74"/>
      <c r="C44" s="1202"/>
      <c r="D44" s="1203"/>
      <c r="E44" s="669"/>
      <c r="F44" s="326"/>
      <c r="G44" s="327"/>
      <c r="H44" s="327"/>
      <c r="I44" s="327"/>
      <c r="J44" s="112">
        <f t="shared" si="2"/>
        <v>0</v>
      </c>
      <c r="K44" s="343"/>
      <c r="L44" s="661"/>
      <c r="M44" s="665"/>
      <c r="N44" s="63"/>
      <c r="P44" s="283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5"/>
    </row>
    <row r="45" spans="2:29" ht="23.1" customHeight="1">
      <c r="B45" s="74"/>
      <c r="C45" s="1202"/>
      <c r="D45" s="1203"/>
      <c r="E45" s="669"/>
      <c r="F45" s="326"/>
      <c r="G45" s="327"/>
      <c r="H45" s="327"/>
      <c r="I45" s="327"/>
      <c r="J45" s="112">
        <f t="shared" si="2"/>
        <v>0</v>
      </c>
      <c r="K45" s="343"/>
      <c r="L45" s="661"/>
      <c r="M45" s="665"/>
      <c r="N45" s="63"/>
      <c r="P45" s="283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5"/>
    </row>
    <row r="46" spans="2:29" ht="23.1" customHeight="1">
      <c r="B46" s="74"/>
      <c r="C46" s="1202"/>
      <c r="D46" s="1203"/>
      <c r="E46" s="670"/>
      <c r="F46" s="335"/>
      <c r="G46" s="336"/>
      <c r="H46" s="336"/>
      <c r="I46" s="336"/>
      <c r="J46" s="112">
        <f t="shared" si="2"/>
        <v>0</v>
      </c>
      <c r="K46" s="345"/>
      <c r="L46" s="662"/>
      <c r="M46" s="666"/>
      <c r="N46" s="63"/>
      <c r="P46" s="283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5"/>
    </row>
    <row r="47" spans="2:29" ht="23.1" customHeight="1">
      <c r="B47" s="74"/>
      <c r="C47" s="1202"/>
      <c r="D47" s="1203"/>
      <c r="E47" s="670"/>
      <c r="F47" s="335"/>
      <c r="G47" s="336"/>
      <c r="H47" s="336"/>
      <c r="I47" s="336"/>
      <c r="J47" s="112">
        <f t="shared" si="2"/>
        <v>0</v>
      </c>
      <c r="K47" s="345"/>
      <c r="L47" s="662"/>
      <c r="M47" s="666"/>
      <c r="N47" s="63"/>
      <c r="P47" s="283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5"/>
    </row>
    <row r="48" spans="2:29" ht="23.1" customHeight="1">
      <c r="B48" s="74"/>
      <c r="C48" s="1204"/>
      <c r="D48" s="1205"/>
      <c r="E48" s="671"/>
      <c r="F48" s="330"/>
      <c r="G48" s="331"/>
      <c r="H48" s="331"/>
      <c r="I48" s="331"/>
      <c r="J48" s="113">
        <f t="shared" si="2"/>
        <v>0</v>
      </c>
      <c r="K48" s="347"/>
      <c r="L48" s="663"/>
      <c r="M48" s="667"/>
      <c r="N48" s="63"/>
      <c r="P48" s="283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5"/>
    </row>
    <row r="49" spans="2:29" ht="23.1" customHeight="1" thickBot="1">
      <c r="B49" s="74"/>
      <c r="C49" s="98" t="s">
        <v>186</v>
      </c>
      <c r="D49" s="99"/>
      <c r="E49" s="111"/>
      <c r="F49" s="111">
        <f>SUM(F42:F48)</f>
        <v>0</v>
      </c>
      <c r="G49" s="111">
        <f>SUM(G42:G48)</f>
        <v>0</v>
      </c>
      <c r="H49" s="111">
        <f>SUM(H42:H48)</f>
        <v>0</v>
      </c>
      <c r="I49" s="111">
        <f>SUM(I42:I48)</f>
        <v>0</v>
      </c>
      <c r="J49" s="111">
        <f>SUM(J42:J48)</f>
        <v>0</v>
      </c>
      <c r="K49" s="349"/>
      <c r="L49" s="111">
        <f>SUM(L42:L48)</f>
        <v>0</v>
      </c>
      <c r="M49" s="100"/>
      <c r="N49" s="63"/>
      <c r="P49" s="283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5"/>
    </row>
    <row r="50" spans="2:29" ht="29.1" customHeight="1" thickBot="1">
      <c r="B50" s="74"/>
      <c r="C50" s="1212" t="s">
        <v>216</v>
      </c>
      <c r="D50" s="1212"/>
      <c r="E50" s="1212"/>
      <c r="F50" s="1212"/>
      <c r="G50" s="1212"/>
      <c r="H50" s="1212"/>
      <c r="I50" s="1212"/>
      <c r="J50" s="1212"/>
      <c r="K50" s="1212"/>
      <c r="L50" s="1212"/>
      <c r="M50" s="1212"/>
      <c r="N50" s="63"/>
      <c r="P50" s="283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5"/>
    </row>
    <row r="51" spans="2:29" ht="23.1" customHeight="1">
      <c r="B51" s="74"/>
      <c r="C51" s="1206"/>
      <c r="D51" s="1207"/>
      <c r="E51" s="668"/>
      <c r="F51" s="333"/>
      <c r="G51" s="334"/>
      <c r="H51" s="334"/>
      <c r="I51" s="334"/>
      <c r="J51" s="120">
        <f t="shared" ref="J51:J57" si="3">SUM(F51:I51)</f>
        <v>0</v>
      </c>
      <c r="K51" s="341"/>
      <c r="L51" s="342"/>
      <c r="M51" s="664"/>
      <c r="N51" s="63"/>
      <c r="P51" s="283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5"/>
    </row>
    <row r="52" spans="2:29" ht="23.1" customHeight="1">
      <c r="B52" s="74"/>
      <c r="C52" s="1206"/>
      <c r="D52" s="1207"/>
      <c r="E52" s="669"/>
      <c r="F52" s="326"/>
      <c r="G52" s="327"/>
      <c r="H52" s="327"/>
      <c r="I52" s="327"/>
      <c r="J52" s="112">
        <f t="shared" si="3"/>
        <v>0</v>
      </c>
      <c r="K52" s="343"/>
      <c r="L52" s="344"/>
      <c r="M52" s="665"/>
      <c r="N52" s="63"/>
      <c r="P52" s="283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5"/>
    </row>
    <row r="53" spans="2:29" ht="23.1" customHeight="1">
      <c r="B53" s="74"/>
      <c r="C53" s="1202"/>
      <c r="D53" s="1203"/>
      <c r="E53" s="669"/>
      <c r="F53" s="326"/>
      <c r="G53" s="327"/>
      <c r="H53" s="327"/>
      <c r="I53" s="327"/>
      <c r="J53" s="112">
        <f t="shared" si="3"/>
        <v>0</v>
      </c>
      <c r="K53" s="343"/>
      <c r="L53" s="344"/>
      <c r="M53" s="665"/>
      <c r="N53" s="63"/>
      <c r="P53" s="283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</row>
    <row r="54" spans="2:29" ht="23.1" customHeight="1">
      <c r="B54" s="74"/>
      <c r="C54" s="1202"/>
      <c r="D54" s="1203"/>
      <c r="E54" s="669"/>
      <c r="F54" s="326"/>
      <c r="G54" s="327"/>
      <c r="H54" s="327"/>
      <c r="I54" s="327"/>
      <c r="J54" s="112">
        <f t="shared" si="3"/>
        <v>0</v>
      </c>
      <c r="K54" s="343"/>
      <c r="L54" s="344"/>
      <c r="M54" s="665"/>
      <c r="N54" s="63"/>
      <c r="P54" s="283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5"/>
    </row>
    <row r="55" spans="2:29" ht="23.1" customHeight="1">
      <c r="B55" s="74"/>
      <c r="C55" s="1202"/>
      <c r="D55" s="1203"/>
      <c r="E55" s="670"/>
      <c r="F55" s="335"/>
      <c r="G55" s="336"/>
      <c r="H55" s="336"/>
      <c r="I55" s="336"/>
      <c r="J55" s="112">
        <f t="shared" si="3"/>
        <v>0</v>
      </c>
      <c r="K55" s="345"/>
      <c r="L55" s="346"/>
      <c r="M55" s="666"/>
      <c r="N55" s="63"/>
      <c r="P55" s="283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5"/>
    </row>
    <row r="56" spans="2:29" ht="23.1" customHeight="1">
      <c r="B56" s="74"/>
      <c r="C56" s="1202"/>
      <c r="D56" s="1203"/>
      <c r="E56" s="670"/>
      <c r="F56" s="335"/>
      <c r="G56" s="336"/>
      <c r="H56" s="336"/>
      <c r="I56" s="336"/>
      <c r="J56" s="112">
        <f t="shared" si="3"/>
        <v>0</v>
      </c>
      <c r="K56" s="345"/>
      <c r="L56" s="346"/>
      <c r="M56" s="666"/>
      <c r="N56" s="63"/>
      <c r="P56" s="283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5"/>
    </row>
    <row r="57" spans="2:29" ht="23.1" customHeight="1">
      <c r="B57" s="74"/>
      <c r="C57" s="1204"/>
      <c r="D57" s="1205"/>
      <c r="E57" s="671"/>
      <c r="F57" s="330"/>
      <c r="G57" s="331"/>
      <c r="H57" s="331"/>
      <c r="I57" s="331"/>
      <c r="J57" s="113">
        <f t="shared" si="3"/>
        <v>0</v>
      </c>
      <c r="K57" s="347"/>
      <c r="L57" s="348"/>
      <c r="M57" s="667"/>
      <c r="N57" s="63"/>
      <c r="P57" s="283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5"/>
    </row>
    <row r="58" spans="2:29" ht="23.1" customHeight="1" thickBot="1">
      <c r="B58" s="74"/>
      <c r="C58" s="98" t="s">
        <v>186</v>
      </c>
      <c r="D58" s="99"/>
      <c r="E58" s="111"/>
      <c r="F58" s="111">
        <f>SUM(F51:F57)</f>
        <v>0</v>
      </c>
      <c r="G58" s="111">
        <f>SUM(G51:G57)</f>
        <v>0</v>
      </c>
      <c r="H58" s="111">
        <f>SUM(H51:H57)</f>
        <v>0</v>
      </c>
      <c r="I58" s="111">
        <f>SUM(I51:I57)</f>
        <v>0</v>
      </c>
      <c r="J58" s="111">
        <f>SUM(J51:J57)</f>
        <v>0</v>
      </c>
      <c r="K58" s="116"/>
      <c r="L58" s="111">
        <f>SUM(L51:L57)</f>
        <v>0</v>
      </c>
      <c r="M58" s="100"/>
      <c r="N58" s="63"/>
      <c r="P58" s="283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5"/>
    </row>
    <row r="59" spans="2:29" ht="23.1" customHeight="1">
      <c r="B59" s="74"/>
      <c r="C59" s="88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63"/>
      <c r="P59" s="283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5"/>
    </row>
    <row r="60" spans="2:29" ht="23.1" customHeight="1">
      <c r="B60" s="74"/>
      <c r="C60" s="107" t="s">
        <v>197</v>
      </c>
      <c r="D60" s="105"/>
      <c r="E60" s="106"/>
      <c r="F60" s="106"/>
      <c r="G60" s="106"/>
      <c r="H60" s="106"/>
      <c r="I60" s="106"/>
      <c r="J60" s="106"/>
      <c r="K60" s="106"/>
      <c r="L60" s="106"/>
      <c r="M60" s="53"/>
      <c r="N60" s="63"/>
      <c r="P60" s="283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5"/>
    </row>
    <row r="61" spans="2:29" ht="18">
      <c r="B61" s="74"/>
      <c r="C61" s="105" t="s">
        <v>217</v>
      </c>
      <c r="D61" s="105"/>
      <c r="E61" s="106"/>
      <c r="F61" s="106"/>
      <c r="G61" s="106"/>
      <c r="H61" s="106"/>
      <c r="I61" s="106"/>
      <c r="J61" s="106"/>
      <c r="K61" s="106"/>
      <c r="L61" s="106"/>
      <c r="M61" s="53"/>
      <c r="N61" s="63"/>
      <c r="P61" s="283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5"/>
    </row>
    <row r="62" spans="2:29" ht="18">
      <c r="B62" s="74"/>
      <c r="C62" s="105" t="s">
        <v>218</v>
      </c>
      <c r="D62" s="105"/>
      <c r="E62" s="106"/>
      <c r="F62" s="106"/>
      <c r="G62" s="106"/>
      <c r="H62" s="106"/>
      <c r="I62" s="106"/>
      <c r="J62" s="106"/>
      <c r="K62" s="106"/>
      <c r="L62" s="106"/>
      <c r="M62" s="53"/>
      <c r="N62" s="63"/>
      <c r="P62" s="283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5"/>
    </row>
    <row r="63" spans="2:29" ht="18">
      <c r="B63" s="74"/>
      <c r="C63" s="105" t="s">
        <v>219</v>
      </c>
      <c r="D63" s="105"/>
      <c r="E63" s="106"/>
      <c r="F63" s="106"/>
      <c r="G63" s="106"/>
      <c r="H63" s="106"/>
      <c r="I63" s="106"/>
      <c r="J63" s="106"/>
      <c r="K63" s="106"/>
      <c r="L63" s="106"/>
      <c r="M63" s="53"/>
      <c r="N63" s="63"/>
      <c r="P63" s="283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5"/>
    </row>
    <row r="64" spans="2:29" ht="18">
      <c r="B64" s="74"/>
      <c r="C64" s="105" t="s">
        <v>220</v>
      </c>
      <c r="D64" s="105"/>
      <c r="E64" s="106"/>
      <c r="F64" s="106"/>
      <c r="G64" s="106"/>
      <c r="H64" s="106"/>
      <c r="I64" s="106"/>
      <c r="J64" s="106"/>
      <c r="K64" s="106"/>
      <c r="L64" s="106"/>
      <c r="M64" s="53"/>
      <c r="N64" s="63"/>
      <c r="P64" s="283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5"/>
    </row>
    <row r="65" spans="2:29" ht="18">
      <c r="B65" s="74"/>
      <c r="C65" s="105" t="s">
        <v>221</v>
      </c>
      <c r="D65" s="105"/>
      <c r="E65" s="106"/>
      <c r="F65" s="106"/>
      <c r="G65" s="106"/>
      <c r="H65" s="106"/>
      <c r="I65" s="106"/>
      <c r="J65" s="106"/>
      <c r="K65" s="106"/>
      <c r="L65" s="106"/>
      <c r="M65" s="53"/>
      <c r="N65" s="63"/>
      <c r="P65" s="283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5"/>
    </row>
    <row r="66" spans="2:29" ht="18">
      <c r="B66" s="74"/>
      <c r="C66" s="105" t="s">
        <v>543</v>
      </c>
      <c r="D66" s="105"/>
      <c r="E66" s="106"/>
      <c r="F66" s="106"/>
      <c r="G66" s="106"/>
      <c r="H66" s="106"/>
      <c r="I66" s="106"/>
      <c r="J66" s="106"/>
      <c r="K66" s="106"/>
      <c r="L66" s="106"/>
      <c r="M66" s="53"/>
      <c r="N66" s="63"/>
      <c r="P66" s="283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5"/>
    </row>
    <row r="67" spans="2:29" ht="18">
      <c r="B67" s="74"/>
      <c r="C67" s="105" t="s">
        <v>489</v>
      </c>
      <c r="D67" s="105"/>
      <c r="E67" s="106"/>
      <c r="F67" s="106"/>
      <c r="G67" s="106"/>
      <c r="H67" s="106"/>
      <c r="I67" s="106"/>
      <c r="J67" s="106"/>
      <c r="K67" s="106"/>
      <c r="L67" s="106"/>
      <c r="M67" s="53"/>
      <c r="N67" s="63"/>
      <c r="P67" s="283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5"/>
    </row>
    <row r="68" spans="2:29" ht="18">
      <c r="B68" s="74"/>
      <c r="C68" s="105" t="s">
        <v>222</v>
      </c>
      <c r="D68" s="105"/>
      <c r="E68" s="106"/>
      <c r="F68" s="106"/>
      <c r="G68" s="106"/>
      <c r="H68" s="106"/>
      <c r="I68" s="106"/>
      <c r="J68" s="106"/>
      <c r="K68" s="106"/>
      <c r="L68" s="106"/>
      <c r="M68" s="53"/>
      <c r="N68" s="63"/>
      <c r="P68" s="283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5"/>
    </row>
    <row r="69" spans="2:29" ht="18">
      <c r="B69" s="74"/>
      <c r="C69" s="105" t="s">
        <v>223</v>
      </c>
      <c r="D69" s="105"/>
      <c r="E69" s="106"/>
      <c r="F69" s="106"/>
      <c r="G69" s="106"/>
      <c r="H69" s="106"/>
      <c r="I69" s="106"/>
      <c r="J69" s="106"/>
      <c r="K69" s="106"/>
      <c r="L69" s="106"/>
      <c r="M69" s="53"/>
      <c r="N69" s="63"/>
      <c r="P69" s="283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5"/>
    </row>
    <row r="70" spans="2:29" ht="18">
      <c r="B70" s="74"/>
      <c r="C70" s="105" t="s">
        <v>224</v>
      </c>
      <c r="D70" s="105"/>
      <c r="E70" s="106"/>
      <c r="F70" s="106"/>
      <c r="G70" s="106"/>
      <c r="H70" s="106"/>
      <c r="I70" s="106"/>
      <c r="J70" s="106"/>
      <c r="K70" s="106"/>
      <c r="L70" s="106"/>
      <c r="M70" s="53"/>
      <c r="N70" s="63"/>
      <c r="P70" s="283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5"/>
    </row>
    <row r="71" spans="2:29" ht="23.1" customHeight="1" thickBot="1">
      <c r="B71" s="78"/>
      <c r="C71" s="1189"/>
      <c r="D71" s="1189"/>
      <c r="E71" s="1189"/>
      <c r="F71" s="1189"/>
      <c r="G71" s="46"/>
      <c r="H71" s="46"/>
      <c r="I71" s="46"/>
      <c r="J71" s="46"/>
      <c r="K71" s="46"/>
      <c r="L71" s="46"/>
      <c r="M71" s="79"/>
      <c r="N71" s="80"/>
      <c r="P71" s="286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8"/>
    </row>
    <row r="72" spans="2:29" ht="23.1" customHeight="1">
      <c r="C72" s="61"/>
      <c r="D72" s="61"/>
      <c r="E72" s="62"/>
      <c r="F72" s="62"/>
      <c r="G72" s="62"/>
      <c r="H72" s="62"/>
      <c r="I72" s="62"/>
      <c r="J72" s="62"/>
      <c r="K72" s="62"/>
      <c r="L72" s="62"/>
      <c r="M72" s="62"/>
      <c r="O72" s="54" t="s">
        <v>672</v>
      </c>
    </row>
    <row r="73" spans="2:29" ht="12.75">
      <c r="C73" s="81" t="s">
        <v>70</v>
      </c>
      <c r="D73" s="61"/>
      <c r="E73" s="62"/>
      <c r="F73" s="62"/>
      <c r="G73" s="62"/>
      <c r="H73" s="62"/>
      <c r="I73" s="62"/>
      <c r="J73" s="62"/>
      <c r="K73" s="62"/>
      <c r="L73" s="62"/>
      <c r="M73" s="52" t="s">
        <v>49</v>
      </c>
    </row>
    <row r="74" spans="2:29" ht="12.75">
      <c r="C74" s="82" t="s">
        <v>71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</row>
    <row r="75" spans="2:29" ht="12.75">
      <c r="C75" s="82" t="s">
        <v>72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</row>
    <row r="76" spans="2:29" ht="12.75">
      <c r="C76" s="82" t="s">
        <v>73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</row>
    <row r="77" spans="2:29" ht="12.75">
      <c r="C77" s="82" t="s">
        <v>74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</row>
    <row r="78" spans="2:29" ht="23.1" customHeight="1">
      <c r="C78" s="61"/>
      <c r="D78" s="61"/>
      <c r="E78" s="62"/>
      <c r="F78" s="62"/>
      <c r="G78" s="62"/>
      <c r="H78" s="62"/>
      <c r="I78" s="62"/>
      <c r="J78" s="62"/>
      <c r="K78" s="62"/>
      <c r="L78" s="62"/>
      <c r="M78" s="62"/>
    </row>
    <row r="79" spans="2:29" ht="23.1" customHeight="1"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2"/>
    </row>
    <row r="80" spans="2:29" ht="23.1" customHeight="1">
      <c r="C80" s="61"/>
      <c r="D80" s="61"/>
      <c r="E80" s="62"/>
      <c r="F80" s="62"/>
      <c r="G80" s="62"/>
      <c r="H80" s="62"/>
      <c r="I80" s="62"/>
      <c r="J80" s="62"/>
      <c r="K80" s="62"/>
      <c r="L80" s="62"/>
      <c r="M80" s="62"/>
    </row>
    <row r="81" spans="3:13" ht="23.1" customHeight="1">
      <c r="C81" s="61"/>
      <c r="D81" s="61"/>
      <c r="E81" s="62"/>
      <c r="F81" s="62"/>
      <c r="G81" s="62"/>
      <c r="H81" s="62"/>
      <c r="I81" s="62"/>
      <c r="J81" s="62"/>
      <c r="K81" s="62"/>
      <c r="L81" s="62"/>
      <c r="M81" s="62"/>
    </row>
    <row r="82" spans="3:13" ht="23.1" customHeight="1">
      <c r="F82" s="62"/>
      <c r="G82" s="62"/>
      <c r="H82" s="62"/>
      <c r="I82" s="62"/>
      <c r="J82" s="62"/>
      <c r="K82" s="62"/>
      <c r="L82" s="62"/>
      <c r="M82" s="62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29"/>
  <sheetViews>
    <sheetView tabSelected="1" topLeftCell="A31" zoomScale="70" zoomScaleNormal="70" workbookViewId="0">
      <selection activeCell="K67" sqref="K67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15.6640625" style="54" customWidth="1"/>
    <col min="5" max="5" width="27.6640625" style="55" customWidth="1"/>
    <col min="6" max="6" width="15.44140625" style="55" customWidth="1"/>
    <col min="7" max="13" width="15.33203125" style="55" customWidth="1"/>
    <col min="14" max="16" width="9.6640625" style="55" customWidth="1"/>
    <col min="17" max="17" width="3.33203125" style="54" customWidth="1"/>
    <col min="18" max="18" width="3.44140625" style="54" customWidth="1"/>
    <col min="19" max="16384" width="10.6640625" style="54"/>
  </cols>
  <sheetData>
    <row r="2" spans="1:32" ht="23.1" customHeight="1">
      <c r="D2" s="145" t="s">
        <v>166</v>
      </c>
    </row>
    <row r="3" spans="1:32" ht="23.1" customHeight="1">
      <c r="D3" s="145" t="s">
        <v>167</v>
      </c>
    </row>
    <row r="4" spans="1:32" ht="23.1" customHeight="1" thickBot="1">
      <c r="A4" s="54" t="s">
        <v>671</v>
      </c>
    </row>
    <row r="5" spans="1:32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S5" s="267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9"/>
    </row>
    <row r="6" spans="1:32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154">
        <f>ejercicio</f>
        <v>2019</v>
      </c>
      <c r="Q6" s="63"/>
      <c r="S6" s="270"/>
      <c r="T6" s="271" t="s">
        <v>474</v>
      </c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</row>
    <row r="7" spans="1:32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154"/>
      <c r="Q7" s="63"/>
      <c r="S7" s="270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3"/>
    </row>
    <row r="8" spans="1:32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5"/>
      <c r="Q8" s="63"/>
      <c r="S8" s="270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3"/>
    </row>
    <row r="9" spans="1:32" s="125" customFormat="1" ht="30" customHeight="1">
      <c r="B9" s="123"/>
      <c r="C9" s="760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124"/>
      <c r="S9" s="270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3"/>
    </row>
    <row r="10" spans="1:32" ht="7.3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S10" s="270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3"/>
    </row>
    <row r="11" spans="1:32" s="72" customFormat="1" ht="30" customHeight="1">
      <c r="B11" s="68"/>
      <c r="C11" s="69" t="s">
        <v>558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S11" s="270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3"/>
    </row>
    <row r="12" spans="1:32" s="72" customFormat="1" ht="30" customHeight="1">
      <c r="B12" s="68"/>
      <c r="C12" s="1210"/>
      <c r="D12" s="121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71"/>
      <c r="S12" s="270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3"/>
    </row>
    <row r="13" spans="1:32" s="72" customFormat="1" ht="30" customHeight="1">
      <c r="B13" s="68"/>
      <c r="C13" s="50" t="s">
        <v>225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71"/>
      <c r="S13" s="270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3"/>
    </row>
    <row r="14" spans="1:32" s="72" customFormat="1" ht="30" customHeight="1">
      <c r="B14" s="68"/>
      <c r="C14" s="22" t="s">
        <v>226</v>
      </c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71"/>
      <c r="S14" s="270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3"/>
    </row>
    <row r="15" spans="1:32" s="72" customFormat="1" ht="30" customHeight="1">
      <c r="B15" s="68"/>
      <c r="C15" s="1226"/>
      <c r="D15" s="1227"/>
      <c r="E15" s="786"/>
      <c r="F15" s="1232" t="s">
        <v>593</v>
      </c>
      <c r="G15" s="1233"/>
      <c r="H15" s="1233"/>
      <c r="I15" s="1233"/>
      <c r="J15" s="1233"/>
      <c r="K15" s="1234"/>
      <c r="L15" s="1228" t="s">
        <v>591</v>
      </c>
      <c r="M15" s="1229"/>
      <c r="N15" s="728"/>
      <c r="O15" s="728"/>
      <c r="P15" s="728"/>
      <c r="Q15" s="71"/>
      <c r="S15" s="270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3"/>
    </row>
    <row r="16" spans="1:32" s="726" customFormat="1" ht="36" customHeight="1">
      <c r="B16" s="727"/>
      <c r="C16" s="1219" t="s">
        <v>556</v>
      </c>
      <c r="D16" s="1220"/>
      <c r="E16" s="787"/>
      <c r="F16" s="788" t="s">
        <v>590</v>
      </c>
      <c r="G16" s="1221">
        <f>ejercicio-1</f>
        <v>2018</v>
      </c>
      <c r="H16" s="1223"/>
      <c r="I16" s="789" t="s">
        <v>590</v>
      </c>
      <c r="J16" s="1221">
        <f>ejercicio</f>
        <v>2019</v>
      </c>
      <c r="K16" s="1223"/>
      <c r="L16" s="1231" t="s">
        <v>592</v>
      </c>
      <c r="M16" s="1222"/>
      <c r="N16" s="736"/>
      <c r="O16" s="736"/>
      <c r="P16" s="736"/>
      <c r="Q16" s="730"/>
      <c r="S16" s="731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3"/>
    </row>
    <row r="17" spans="1:32" s="734" customFormat="1" ht="23.1" customHeight="1">
      <c r="B17" s="735"/>
      <c r="C17" s="1235" t="s">
        <v>557</v>
      </c>
      <c r="D17" s="1236"/>
      <c r="E17" s="765" t="s">
        <v>227</v>
      </c>
      <c r="F17" s="766">
        <f>ejercicio-1</f>
        <v>2018</v>
      </c>
      <c r="G17" s="729" t="s">
        <v>594</v>
      </c>
      <c r="H17" s="770" t="s">
        <v>589</v>
      </c>
      <c r="I17" s="769">
        <f>ejercicio</f>
        <v>2019</v>
      </c>
      <c r="J17" s="729" t="s">
        <v>594</v>
      </c>
      <c r="K17" s="770" t="s">
        <v>589</v>
      </c>
      <c r="L17" s="762">
        <f>ejercicio-1</f>
        <v>2018</v>
      </c>
      <c r="M17" s="729">
        <f>ejercicio</f>
        <v>2019</v>
      </c>
      <c r="N17" s="729" t="s">
        <v>229</v>
      </c>
      <c r="O17" s="729" t="s">
        <v>231</v>
      </c>
      <c r="P17" s="729" t="s">
        <v>230</v>
      </c>
      <c r="Q17" s="737"/>
      <c r="S17" s="731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3"/>
    </row>
    <row r="18" spans="1:32" s="125" customFormat="1" ht="8.1" customHeight="1">
      <c r="B18" s="123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807"/>
      <c r="N18" s="807"/>
      <c r="O18" s="807"/>
      <c r="P18" s="807"/>
      <c r="Q18" s="124"/>
      <c r="S18" s="270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3"/>
    </row>
    <row r="19" spans="1:32" s="77" customFormat="1" ht="23.1" customHeight="1">
      <c r="A19" s="125"/>
      <c r="B19" s="123"/>
      <c r="C19" s="1237" t="s">
        <v>180</v>
      </c>
      <c r="D19" s="1238"/>
      <c r="E19" s="1238"/>
      <c r="F19" s="783">
        <f>G19+H19</f>
        <v>410917.56</v>
      </c>
      <c r="G19" s="350">
        <v>410917.56</v>
      </c>
      <c r="H19" s="771"/>
      <c r="I19" s="783">
        <f>+J19+K19</f>
        <v>492727.95999999996</v>
      </c>
      <c r="J19" s="350">
        <f>+G44</f>
        <v>492727.95999999996</v>
      </c>
      <c r="K19" s="771">
        <f>+H44</f>
        <v>0</v>
      </c>
      <c r="L19" s="808"/>
      <c r="M19" s="808"/>
      <c r="N19" s="808"/>
      <c r="O19" s="808"/>
      <c r="P19" s="808"/>
      <c r="Q19" s="75"/>
      <c r="S19" s="270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3"/>
    </row>
    <row r="20" spans="1:32" s="77" customFormat="1" ht="9" customHeight="1">
      <c r="A20" s="125"/>
      <c r="B20" s="123"/>
      <c r="C20" s="809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10"/>
      <c r="O20" s="810"/>
      <c r="P20" s="810"/>
      <c r="Q20" s="75"/>
      <c r="S20" s="270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3"/>
    </row>
    <row r="21" spans="1:32" s="77" customFormat="1" ht="23.1" customHeight="1">
      <c r="A21" s="125"/>
      <c r="B21" s="123"/>
      <c r="C21" s="821" t="s">
        <v>813</v>
      </c>
      <c r="D21" s="399"/>
      <c r="E21" s="1145" t="s">
        <v>815</v>
      </c>
      <c r="F21" s="767">
        <v>0</v>
      </c>
      <c r="G21" s="322"/>
      <c r="H21" s="772"/>
      <c r="I21" s="721">
        <v>0</v>
      </c>
      <c r="J21" s="721"/>
      <c r="K21" s="778"/>
      <c r="L21" s="721"/>
      <c r="M21" s="721"/>
      <c r="N21" s="672"/>
      <c r="O21" s="672"/>
      <c r="P21" s="673"/>
      <c r="Q21" s="75"/>
      <c r="S21" s="270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3"/>
    </row>
    <row r="22" spans="1:32" s="77" customFormat="1" ht="23.1" customHeight="1">
      <c r="B22" s="74"/>
      <c r="C22" s="400"/>
      <c r="D22" s="401"/>
      <c r="E22" s="1144" t="s">
        <v>814</v>
      </c>
      <c r="F22" s="768">
        <v>34143.01</v>
      </c>
      <c r="G22" s="333">
        <v>34143.01</v>
      </c>
      <c r="H22" s="773"/>
      <c r="I22" s="722">
        <v>0</v>
      </c>
      <c r="J22" s="722"/>
      <c r="K22" s="779"/>
      <c r="L22" s="722"/>
      <c r="M22" s="722"/>
      <c r="N22" s="674"/>
      <c r="O22" s="674"/>
      <c r="P22" s="675"/>
      <c r="Q22" s="75"/>
      <c r="S22" s="270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3"/>
    </row>
    <row r="23" spans="1:32" s="77" customFormat="1" ht="23.1" customHeight="1">
      <c r="B23" s="74"/>
      <c r="C23" s="1146" t="s">
        <v>816</v>
      </c>
      <c r="D23" s="401"/>
      <c r="E23" s="1144" t="s">
        <v>817</v>
      </c>
      <c r="F23" s="768">
        <v>1000</v>
      </c>
      <c r="G23" s="333">
        <v>1000</v>
      </c>
      <c r="H23" s="773"/>
      <c r="I23" s="722">
        <v>2000</v>
      </c>
      <c r="J23" s="722">
        <v>2000</v>
      </c>
      <c r="K23" s="779"/>
      <c r="L23" s="722"/>
      <c r="M23" s="722"/>
      <c r="N23" s="674"/>
      <c r="O23" s="674"/>
      <c r="P23" s="675"/>
      <c r="Q23" s="75"/>
      <c r="S23" s="270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3"/>
    </row>
    <row r="24" spans="1:32" s="77" customFormat="1" ht="23.1" customHeight="1">
      <c r="B24" s="74"/>
      <c r="C24" s="400"/>
      <c r="D24" s="401"/>
      <c r="E24" s="1144" t="s">
        <v>818</v>
      </c>
      <c r="F24" s="768">
        <v>0</v>
      </c>
      <c r="G24" s="333"/>
      <c r="H24" s="773"/>
      <c r="I24" s="722">
        <v>0</v>
      </c>
      <c r="J24" s="722"/>
      <c r="K24" s="779"/>
      <c r="L24" s="722"/>
      <c r="M24" s="722"/>
      <c r="N24" s="674"/>
      <c r="O24" s="674"/>
      <c r="P24" s="675"/>
      <c r="Q24" s="75"/>
      <c r="S24" s="270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3"/>
    </row>
    <row r="25" spans="1:32" ht="23.1" customHeight="1">
      <c r="B25" s="74"/>
      <c r="C25" s="400"/>
      <c r="D25" s="401"/>
      <c r="E25" s="1147" t="s">
        <v>819</v>
      </c>
      <c r="F25" s="768">
        <v>825.32</v>
      </c>
      <c r="G25" s="326">
        <v>825.32</v>
      </c>
      <c r="H25" s="774"/>
      <c r="I25" s="722">
        <v>825.32</v>
      </c>
      <c r="J25" s="723">
        <v>825.32</v>
      </c>
      <c r="K25" s="780"/>
      <c r="L25" s="723"/>
      <c r="M25" s="723"/>
      <c r="N25" s="676"/>
      <c r="O25" s="676"/>
      <c r="P25" s="677"/>
      <c r="Q25" s="63"/>
      <c r="S25" s="270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3"/>
    </row>
    <row r="26" spans="1:32" ht="23.1" customHeight="1">
      <c r="B26" s="74"/>
      <c r="C26" s="400"/>
      <c r="D26" s="401"/>
      <c r="E26" s="1147" t="s">
        <v>820</v>
      </c>
      <c r="F26" s="768">
        <v>0</v>
      </c>
      <c r="G26" s="326"/>
      <c r="H26" s="774"/>
      <c r="I26" s="722">
        <v>0</v>
      </c>
      <c r="J26" s="723"/>
      <c r="K26" s="780"/>
      <c r="L26" s="723"/>
      <c r="M26" s="723"/>
      <c r="N26" s="676"/>
      <c r="O26" s="676"/>
      <c r="P26" s="677"/>
      <c r="Q26" s="63"/>
      <c r="S26" s="270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3"/>
    </row>
    <row r="27" spans="1:32" ht="23.1" customHeight="1">
      <c r="B27" s="74"/>
      <c r="C27" s="400"/>
      <c r="D27" s="401"/>
      <c r="E27" s="1147" t="s">
        <v>835</v>
      </c>
      <c r="F27" s="768">
        <v>0</v>
      </c>
      <c r="G27" s="326"/>
      <c r="H27" s="774"/>
      <c r="I27" s="722">
        <v>0</v>
      </c>
      <c r="J27" s="723"/>
      <c r="K27" s="780"/>
      <c r="L27" s="723"/>
      <c r="M27" s="723"/>
      <c r="N27" s="676"/>
      <c r="O27" s="676"/>
      <c r="P27" s="677"/>
      <c r="Q27" s="63"/>
      <c r="S27" s="270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3"/>
    </row>
    <row r="28" spans="1:32" ht="23.1" customHeight="1">
      <c r="B28" s="74"/>
      <c r="C28" s="400"/>
      <c r="D28" s="401"/>
      <c r="E28" s="1147" t="s">
        <v>836</v>
      </c>
      <c r="F28" s="768">
        <v>0</v>
      </c>
      <c r="G28" s="326"/>
      <c r="H28" s="774"/>
      <c r="I28" s="722">
        <v>0</v>
      </c>
      <c r="J28" s="723"/>
      <c r="K28" s="780"/>
      <c r="L28" s="723"/>
      <c r="M28" s="723"/>
      <c r="N28" s="676"/>
      <c r="O28" s="676"/>
      <c r="P28" s="677"/>
      <c r="Q28" s="63"/>
      <c r="S28" s="270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3"/>
    </row>
    <row r="29" spans="1:32" ht="23.1" customHeight="1">
      <c r="B29" s="74"/>
      <c r="C29" s="400"/>
      <c r="D29" s="401"/>
      <c r="E29" s="1147" t="s">
        <v>821</v>
      </c>
      <c r="F29" s="768">
        <v>10000</v>
      </c>
      <c r="G29" s="326">
        <v>10000</v>
      </c>
      <c r="H29" s="774"/>
      <c r="I29" s="722">
        <v>8500</v>
      </c>
      <c r="J29" s="723">
        <v>8500</v>
      </c>
      <c r="K29" s="780"/>
      <c r="L29" s="723"/>
      <c r="M29" s="723"/>
      <c r="N29" s="676"/>
      <c r="O29" s="676"/>
      <c r="P29" s="677"/>
      <c r="Q29" s="63"/>
      <c r="S29" s="270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3"/>
    </row>
    <row r="30" spans="1:32" ht="23.1" customHeight="1">
      <c r="B30" s="74"/>
      <c r="C30" s="400"/>
      <c r="D30" s="401"/>
      <c r="E30" s="1148" t="s">
        <v>822</v>
      </c>
      <c r="F30" s="768">
        <v>0</v>
      </c>
      <c r="G30" s="335"/>
      <c r="H30" s="775"/>
      <c r="I30" s="722">
        <v>0</v>
      </c>
      <c r="J30" s="335"/>
      <c r="K30" s="781"/>
      <c r="L30" s="724"/>
      <c r="M30" s="724"/>
      <c r="N30" s="678"/>
      <c r="O30" s="678"/>
      <c r="P30" s="679"/>
      <c r="Q30" s="63"/>
      <c r="S30" s="270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3"/>
    </row>
    <row r="31" spans="1:32" ht="23.1" customHeight="1">
      <c r="B31" s="74"/>
      <c r="C31" s="400"/>
      <c r="D31" s="401"/>
      <c r="E31" s="1148" t="s">
        <v>823</v>
      </c>
      <c r="F31" s="768">
        <v>0</v>
      </c>
      <c r="G31" s="335"/>
      <c r="H31" s="775"/>
      <c r="I31" s="722">
        <v>0</v>
      </c>
      <c r="J31" s="335"/>
      <c r="K31" s="781"/>
      <c r="L31" s="724"/>
      <c r="M31" s="724"/>
      <c r="N31" s="678"/>
      <c r="O31" s="678"/>
      <c r="P31" s="679"/>
      <c r="Q31" s="63"/>
      <c r="S31" s="270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3"/>
    </row>
    <row r="32" spans="1:32" ht="23.1" customHeight="1">
      <c r="B32" s="74"/>
      <c r="C32" s="400"/>
      <c r="D32" s="401"/>
      <c r="E32" s="1148" t="s">
        <v>824</v>
      </c>
      <c r="F32" s="768">
        <v>618.99</v>
      </c>
      <c r="G32" s="335">
        <v>618.99</v>
      </c>
      <c r="H32" s="775"/>
      <c r="I32" s="722">
        <v>618.99</v>
      </c>
      <c r="J32" s="335">
        <v>618.99</v>
      </c>
      <c r="K32" s="781"/>
      <c r="L32" s="724"/>
      <c r="M32" s="724"/>
      <c r="N32" s="678"/>
      <c r="O32" s="678"/>
      <c r="P32" s="679"/>
      <c r="Q32" s="63"/>
      <c r="S32" s="270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3"/>
    </row>
    <row r="33" spans="2:32" ht="23.1" customHeight="1">
      <c r="B33" s="74"/>
      <c r="C33" s="1146" t="s">
        <v>825</v>
      </c>
      <c r="D33" s="401"/>
      <c r="E33" s="1148" t="s">
        <v>827</v>
      </c>
      <c r="F33" s="768">
        <v>40000</v>
      </c>
      <c r="G33" s="335">
        <v>40000</v>
      </c>
      <c r="H33" s="775"/>
      <c r="I33" s="722">
        <v>40000</v>
      </c>
      <c r="J33" s="724">
        <v>40000</v>
      </c>
      <c r="K33" s="781"/>
      <c r="L33" s="724"/>
      <c r="M33" s="724"/>
      <c r="N33" s="678"/>
      <c r="O33" s="678"/>
      <c r="P33" s="679"/>
      <c r="Q33" s="63"/>
      <c r="S33" s="270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3"/>
    </row>
    <row r="34" spans="2:32" ht="23.1" customHeight="1">
      <c r="B34" s="74"/>
      <c r="C34" s="400"/>
      <c r="D34" s="401"/>
      <c r="E34" s="1148" t="s">
        <v>828</v>
      </c>
      <c r="F34" s="768">
        <v>0</v>
      </c>
      <c r="G34" s="335"/>
      <c r="H34" s="775"/>
      <c r="I34" s="722">
        <v>0</v>
      </c>
      <c r="J34" s="724"/>
      <c r="K34" s="781"/>
      <c r="L34" s="724"/>
      <c r="M34" s="724"/>
      <c r="N34" s="678"/>
      <c r="O34" s="678"/>
      <c r="P34" s="679"/>
      <c r="Q34" s="63"/>
      <c r="S34" s="270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3"/>
    </row>
    <row r="35" spans="2:32" ht="23.1" customHeight="1">
      <c r="B35" s="74"/>
      <c r="C35" s="400"/>
      <c r="D35" s="401"/>
      <c r="E35" s="1148" t="s">
        <v>829</v>
      </c>
      <c r="F35" s="768">
        <v>720</v>
      </c>
      <c r="G35" s="335">
        <v>720</v>
      </c>
      <c r="H35" s="775"/>
      <c r="I35" s="722">
        <v>0</v>
      </c>
      <c r="J35" s="724"/>
      <c r="K35" s="781"/>
      <c r="L35" s="724"/>
      <c r="M35" s="724"/>
      <c r="N35" s="678"/>
      <c r="O35" s="678"/>
      <c r="P35" s="679"/>
      <c r="Q35" s="63"/>
      <c r="S35" s="270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3"/>
    </row>
    <row r="36" spans="2:32" ht="23.1" customHeight="1">
      <c r="B36" s="74"/>
      <c r="C36" s="1146" t="s">
        <v>826</v>
      </c>
      <c r="D36" s="401"/>
      <c r="E36" s="1148" t="s">
        <v>830</v>
      </c>
      <c r="F36" s="768">
        <v>714.1</v>
      </c>
      <c r="G36" s="335">
        <v>714.1</v>
      </c>
      <c r="H36" s="775"/>
      <c r="I36" s="722">
        <v>0</v>
      </c>
      <c r="J36" s="724"/>
      <c r="K36" s="781"/>
      <c r="L36" s="724"/>
      <c r="M36" s="724"/>
      <c r="N36" s="678"/>
      <c r="O36" s="678"/>
      <c r="P36" s="679"/>
      <c r="Q36" s="63"/>
      <c r="S36" s="270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3"/>
    </row>
    <row r="37" spans="2:32" ht="23.1" customHeight="1">
      <c r="B37" s="74"/>
      <c r="C37" s="1150" t="s">
        <v>831</v>
      </c>
      <c r="D37" s="401"/>
      <c r="E37" s="1148" t="s">
        <v>832</v>
      </c>
      <c r="F37" s="768">
        <v>27392.51</v>
      </c>
      <c r="G37" s="335">
        <v>27392.51</v>
      </c>
      <c r="H37" s="775"/>
      <c r="I37" s="722">
        <v>33409.5</v>
      </c>
      <c r="J37" s="724">
        <v>33409.5</v>
      </c>
      <c r="K37" s="781"/>
      <c r="L37" s="724"/>
      <c r="M37" s="724"/>
      <c r="N37" s="678"/>
      <c r="O37" s="678"/>
      <c r="P37" s="679"/>
      <c r="Q37" s="63"/>
      <c r="S37" s="270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3"/>
    </row>
    <row r="38" spans="2:32" ht="23.1" customHeight="1">
      <c r="B38" s="74"/>
      <c r="C38" s="1150"/>
      <c r="D38" s="1149"/>
      <c r="E38" s="1148" t="s">
        <v>830</v>
      </c>
      <c r="F38" s="768">
        <v>18000</v>
      </c>
      <c r="G38" s="335">
        <v>18000</v>
      </c>
      <c r="H38" s="775"/>
      <c r="I38" s="722">
        <v>18000</v>
      </c>
      <c r="J38" s="724">
        <v>18000</v>
      </c>
      <c r="K38" s="781"/>
      <c r="L38" s="724"/>
      <c r="M38" s="724"/>
      <c r="N38" s="678"/>
      <c r="O38" s="678"/>
      <c r="P38" s="679"/>
      <c r="Q38" s="63"/>
      <c r="S38" s="270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3"/>
    </row>
    <row r="39" spans="2:32" ht="23.1" customHeight="1">
      <c r="B39" s="74"/>
      <c r="C39" s="1151" t="s">
        <v>833</v>
      </c>
      <c r="D39" s="1153"/>
      <c r="E39" s="1152" t="s">
        <v>834</v>
      </c>
      <c r="F39" s="768">
        <v>65000</v>
      </c>
      <c r="G39" s="335">
        <v>65000</v>
      </c>
      <c r="H39" s="775"/>
      <c r="I39" s="722">
        <v>65000</v>
      </c>
      <c r="J39" s="724">
        <v>65000</v>
      </c>
      <c r="K39" s="781"/>
      <c r="L39" s="724"/>
      <c r="M39" s="724"/>
      <c r="N39" s="678"/>
      <c r="O39" s="678"/>
      <c r="P39" s="679"/>
      <c r="Q39" s="63"/>
      <c r="S39" s="270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3"/>
    </row>
    <row r="40" spans="2:32" ht="23.1" customHeight="1">
      <c r="B40" s="74"/>
      <c r="C40" s="1151"/>
      <c r="D40" s="403"/>
      <c r="E40" s="1152"/>
      <c r="F40" s="768">
        <v>1000</v>
      </c>
      <c r="G40" s="330">
        <v>1000</v>
      </c>
      <c r="H40" s="776"/>
      <c r="I40" s="722">
        <v>0</v>
      </c>
      <c r="J40" s="725"/>
      <c r="K40" s="782"/>
      <c r="L40" s="725"/>
      <c r="M40" s="725"/>
      <c r="N40" s="680"/>
      <c r="O40" s="680"/>
      <c r="P40" s="681"/>
      <c r="Q40" s="63"/>
      <c r="S40" s="270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3"/>
    </row>
    <row r="41" spans="2:32" ht="23.1" customHeight="1" thickBot="1">
      <c r="B41" s="74"/>
      <c r="C41" s="811" t="s">
        <v>232</v>
      </c>
      <c r="D41" s="812"/>
      <c r="E41" s="813"/>
      <c r="F41" s="814">
        <f t="shared" ref="F41:M41" si="0">SUM(F21:F40)</f>
        <v>199413.93</v>
      </c>
      <c r="G41" s="513">
        <f t="shared" si="0"/>
        <v>199413.93</v>
      </c>
      <c r="H41" s="815">
        <f t="shared" si="0"/>
        <v>0</v>
      </c>
      <c r="I41" s="618">
        <f t="shared" si="0"/>
        <v>168353.81</v>
      </c>
      <c r="J41" s="513">
        <f t="shared" si="0"/>
        <v>168353.81</v>
      </c>
      <c r="K41" s="815">
        <f t="shared" si="0"/>
        <v>0</v>
      </c>
      <c r="L41" s="618">
        <f t="shared" si="0"/>
        <v>0</v>
      </c>
      <c r="M41" s="513">
        <f t="shared" si="0"/>
        <v>0</v>
      </c>
      <c r="N41" s="816"/>
      <c r="O41" s="817"/>
      <c r="P41" s="816"/>
      <c r="Q41" s="63"/>
      <c r="S41" s="270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3"/>
    </row>
    <row r="42" spans="2:32" ht="8.1" customHeight="1">
      <c r="B42" s="60"/>
      <c r="C42" s="809"/>
      <c r="D42" s="809"/>
      <c r="E42" s="809"/>
      <c r="F42" s="809"/>
      <c r="G42" s="809"/>
      <c r="H42" s="809"/>
      <c r="I42" s="809"/>
      <c r="J42" s="809"/>
      <c r="K42" s="809"/>
      <c r="L42" s="818"/>
      <c r="M42" s="818"/>
      <c r="N42" s="818"/>
      <c r="O42" s="818"/>
      <c r="P42" s="818"/>
      <c r="Q42" s="63"/>
      <c r="S42" s="270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3"/>
    </row>
    <row r="43" spans="2:32" ht="23.1" customHeight="1">
      <c r="B43" s="74"/>
      <c r="C43" s="1239" t="s">
        <v>233</v>
      </c>
      <c r="D43" s="1240"/>
      <c r="E43" s="1240"/>
      <c r="F43" s="783">
        <f>G43+H43</f>
        <v>-117603.53</v>
      </c>
      <c r="G43" s="764">
        <v>-117603.53</v>
      </c>
      <c r="H43" s="777"/>
      <c r="I43" s="783">
        <f>+J43+K43</f>
        <v>-119132.72</v>
      </c>
      <c r="J43" s="764">
        <v>-119132.72</v>
      </c>
      <c r="K43" s="777"/>
      <c r="L43" s="808"/>
      <c r="M43" s="808"/>
      <c r="N43" s="819"/>
      <c r="O43" s="819"/>
      <c r="P43" s="819"/>
      <c r="Q43" s="63"/>
      <c r="S43" s="270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3"/>
    </row>
    <row r="44" spans="2:32" ht="23.1" customHeight="1" thickBot="1">
      <c r="B44" s="74"/>
      <c r="C44" s="811" t="s">
        <v>234</v>
      </c>
      <c r="D44" s="812"/>
      <c r="E44" s="813"/>
      <c r="F44" s="784">
        <f>G44+H44</f>
        <v>492727.95999999996</v>
      </c>
      <c r="G44" s="513">
        <f>+G19+G41+G43</f>
        <v>492727.95999999996</v>
      </c>
      <c r="H44" s="815">
        <f>+H19+H41+H43</f>
        <v>0</v>
      </c>
      <c r="I44" s="785">
        <f>J44+K44</f>
        <v>541949.05000000005</v>
      </c>
      <c r="J44" s="513">
        <f>J19+J41+SUM(J43:J43)</f>
        <v>541949.05000000005</v>
      </c>
      <c r="K44" s="815">
        <f>K19+K41+SUM(K43:K43)</f>
        <v>0</v>
      </c>
      <c r="L44" s="820"/>
      <c r="M44" s="820"/>
      <c r="N44" s="819"/>
      <c r="O44" s="819"/>
      <c r="P44" s="819"/>
      <c r="Q44" s="63"/>
      <c r="S44" s="270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3"/>
    </row>
    <row r="45" spans="2:32" ht="23.1" customHeight="1">
      <c r="B45" s="74"/>
      <c r="C45" s="88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63"/>
      <c r="S45" s="270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3"/>
    </row>
    <row r="46" spans="2:32" ht="23.1" customHeight="1">
      <c r="B46" s="74"/>
      <c r="C46" s="22" t="s">
        <v>491</v>
      </c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63"/>
      <c r="S46" s="270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3"/>
    </row>
    <row r="47" spans="2:32" ht="36" customHeight="1">
      <c r="B47" s="74"/>
      <c r="C47" s="1226" t="s">
        <v>556</v>
      </c>
      <c r="D47" s="1227"/>
      <c r="E47" s="1230"/>
      <c r="F47" s="1229"/>
      <c r="G47" s="1224" t="s">
        <v>563</v>
      </c>
      <c r="H47" s="1225"/>
      <c r="I47" s="1224" t="s">
        <v>564</v>
      </c>
      <c r="J47" s="1225"/>
      <c r="K47" s="729"/>
      <c r="L47" s="729"/>
      <c r="M47" s="729"/>
      <c r="N47" s="89"/>
      <c r="O47" s="89"/>
      <c r="P47" s="89"/>
      <c r="Q47" s="63"/>
      <c r="S47" s="270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3"/>
    </row>
    <row r="48" spans="2:32" ht="23.1" customHeight="1">
      <c r="B48" s="74"/>
      <c r="C48" s="1235" t="s">
        <v>557</v>
      </c>
      <c r="D48" s="1236"/>
      <c r="E48" s="1221" t="s">
        <v>227</v>
      </c>
      <c r="F48" s="1222"/>
      <c r="G48" s="729">
        <f>ejercicio-1</f>
        <v>2018</v>
      </c>
      <c r="H48" s="729">
        <f>ejercicio</f>
        <v>2019</v>
      </c>
      <c r="I48" s="729">
        <f>ejercicio-1</f>
        <v>2018</v>
      </c>
      <c r="J48" s="729">
        <f>ejercicio</f>
        <v>2019</v>
      </c>
      <c r="K48" s="729" t="s">
        <v>229</v>
      </c>
      <c r="L48" s="729" t="s">
        <v>231</v>
      </c>
      <c r="M48" s="729" t="s">
        <v>230</v>
      </c>
      <c r="N48" s="89"/>
      <c r="O48" s="89"/>
      <c r="P48" s="89"/>
      <c r="Q48" s="63"/>
      <c r="S48" s="270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3"/>
    </row>
    <row r="49" spans="2:32" ht="23.1" customHeight="1">
      <c r="B49" s="74"/>
      <c r="C49" s="821"/>
      <c r="D49" s="399"/>
      <c r="E49" s="1243"/>
      <c r="F49" s="1242"/>
      <c r="G49" s="322"/>
      <c r="H49" s="351"/>
      <c r="I49" s="721"/>
      <c r="J49" s="721"/>
      <c r="K49" s="672"/>
      <c r="L49" s="672"/>
      <c r="M49" s="673"/>
      <c r="N49" s="763"/>
      <c r="O49" s="763"/>
      <c r="P49" s="763"/>
      <c r="Q49" s="63"/>
      <c r="S49" s="270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3"/>
    </row>
    <row r="50" spans="2:32" ht="23.1" customHeight="1">
      <c r="B50" s="74"/>
      <c r="C50" s="400"/>
      <c r="D50" s="401"/>
      <c r="E50" s="1215"/>
      <c r="F50" s="1216"/>
      <c r="G50" s="333"/>
      <c r="H50" s="353"/>
      <c r="I50" s="722"/>
      <c r="J50" s="722"/>
      <c r="K50" s="674"/>
      <c r="L50" s="674"/>
      <c r="M50" s="675"/>
      <c r="N50" s="763"/>
      <c r="O50" s="763"/>
      <c r="P50" s="763"/>
      <c r="Q50" s="63"/>
      <c r="S50" s="270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3"/>
    </row>
    <row r="51" spans="2:32" ht="23.1" customHeight="1">
      <c r="B51" s="74"/>
      <c r="C51" s="400"/>
      <c r="D51" s="401"/>
      <c r="E51" s="1244"/>
      <c r="F51" s="1245"/>
      <c r="G51" s="333"/>
      <c r="H51" s="353"/>
      <c r="I51" s="722"/>
      <c r="J51" s="722"/>
      <c r="K51" s="674"/>
      <c r="L51" s="674"/>
      <c r="M51" s="675"/>
      <c r="N51" s="763"/>
      <c r="O51" s="763"/>
      <c r="P51" s="763"/>
      <c r="Q51" s="63"/>
      <c r="S51" s="270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3"/>
    </row>
    <row r="52" spans="2:32" ht="23.1" customHeight="1">
      <c r="B52" s="74"/>
      <c r="C52" s="400"/>
      <c r="D52" s="401"/>
      <c r="E52" s="1244"/>
      <c r="F52" s="1245"/>
      <c r="G52" s="333"/>
      <c r="H52" s="353"/>
      <c r="I52" s="722"/>
      <c r="J52" s="722"/>
      <c r="K52" s="674"/>
      <c r="L52" s="674"/>
      <c r="M52" s="675"/>
      <c r="N52" s="763"/>
      <c r="O52" s="763"/>
      <c r="P52" s="763"/>
      <c r="Q52" s="63"/>
      <c r="S52" s="270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3"/>
    </row>
    <row r="53" spans="2:32" ht="23.1" customHeight="1">
      <c r="B53" s="74"/>
      <c r="C53" s="400"/>
      <c r="D53" s="401"/>
      <c r="E53" s="1244"/>
      <c r="F53" s="1245"/>
      <c r="G53" s="326"/>
      <c r="H53" s="354"/>
      <c r="I53" s="723"/>
      <c r="J53" s="723"/>
      <c r="K53" s="676"/>
      <c r="L53" s="676"/>
      <c r="M53" s="677"/>
      <c r="N53" s="763"/>
      <c r="O53" s="763"/>
      <c r="P53" s="763"/>
      <c r="Q53" s="63"/>
      <c r="S53" s="270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3"/>
    </row>
    <row r="54" spans="2:32" ht="23.1" customHeight="1">
      <c r="B54" s="74"/>
      <c r="C54" s="400"/>
      <c r="D54" s="401"/>
      <c r="E54" s="1244"/>
      <c r="F54" s="1245"/>
      <c r="G54" s="326"/>
      <c r="H54" s="354"/>
      <c r="I54" s="723"/>
      <c r="J54" s="723"/>
      <c r="K54" s="676"/>
      <c r="L54" s="676"/>
      <c r="M54" s="677"/>
      <c r="N54" s="763"/>
      <c r="O54" s="763"/>
      <c r="P54" s="763"/>
      <c r="Q54" s="63"/>
      <c r="S54" s="270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3"/>
    </row>
    <row r="55" spans="2:32" ht="23.1" customHeight="1">
      <c r="B55" s="74"/>
      <c r="C55" s="400"/>
      <c r="D55" s="401"/>
      <c r="E55" s="1215"/>
      <c r="F55" s="1216"/>
      <c r="G55" s="326"/>
      <c r="H55" s="354"/>
      <c r="I55" s="723"/>
      <c r="J55" s="723"/>
      <c r="K55" s="676"/>
      <c r="L55" s="676"/>
      <c r="M55" s="677"/>
      <c r="N55" s="763"/>
      <c r="O55" s="763"/>
      <c r="P55" s="763"/>
      <c r="Q55" s="63"/>
      <c r="S55" s="270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3"/>
    </row>
    <row r="56" spans="2:32" ht="23.1" customHeight="1">
      <c r="B56" s="74"/>
      <c r="C56" s="400"/>
      <c r="D56" s="401"/>
      <c r="E56" s="1215"/>
      <c r="F56" s="1216"/>
      <c r="G56" s="335"/>
      <c r="H56" s="355"/>
      <c r="I56" s="724"/>
      <c r="J56" s="724"/>
      <c r="K56" s="678"/>
      <c r="L56" s="678"/>
      <c r="M56" s="679"/>
      <c r="N56" s="763"/>
      <c r="O56" s="763"/>
      <c r="P56" s="763"/>
      <c r="Q56" s="63"/>
      <c r="S56" s="270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3"/>
    </row>
    <row r="57" spans="2:32" ht="29.1" customHeight="1">
      <c r="B57" s="74"/>
      <c r="C57" s="400"/>
      <c r="D57" s="401"/>
      <c r="E57" s="1215"/>
      <c r="F57" s="1216"/>
      <c r="G57" s="335"/>
      <c r="H57" s="355"/>
      <c r="I57" s="724"/>
      <c r="J57" s="724"/>
      <c r="K57" s="678"/>
      <c r="L57" s="678"/>
      <c r="M57" s="679"/>
      <c r="N57" s="763"/>
      <c r="O57" s="763"/>
      <c r="P57" s="763"/>
      <c r="Q57" s="63"/>
      <c r="S57" s="270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3"/>
    </row>
    <row r="58" spans="2:32" ht="23.1" customHeight="1">
      <c r="B58" s="74"/>
      <c r="C58" s="402"/>
      <c r="D58" s="403"/>
      <c r="E58" s="1217"/>
      <c r="F58" s="1218"/>
      <c r="G58" s="330"/>
      <c r="H58" s="356"/>
      <c r="I58" s="725"/>
      <c r="J58" s="725"/>
      <c r="K58" s="680"/>
      <c r="L58" s="680"/>
      <c r="M58" s="681"/>
      <c r="N58" s="763"/>
      <c r="O58" s="763"/>
      <c r="P58" s="763"/>
      <c r="Q58" s="63"/>
      <c r="S58" s="270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3"/>
    </row>
    <row r="59" spans="2:32" ht="23.1" customHeight="1" thickBot="1">
      <c r="B59" s="74"/>
      <c r="C59" s="1246" t="s">
        <v>232</v>
      </c>
      <c r="D59" s="1247"/>
      <c r="E59" s="1247"/>
      <c r="F59" s="1248"/>
      <c r="G59" s="111">
        <f>SUM(G49:G58)</f>
        <v>0</v>
      </c>
      <c r="H59" s="111">
        <f>SUM(H49:H58)</f>
        <v>0</v>
      </c>
      <c r="I59" s="111">
        <f t="shared" ref="I59:J59" si="1">SUM(I49:I58)</f>
        <v>0</v>
      </c>
      <c r="J59" s="111">
        <f t="shared" si="1"/>
        <v>0</v>
      </c>
      <c r="K59" s="144"/>
      <c r="L59" s="89"/>
      <c r="M59" s="89"/>
      <c r="N59" s="89"/>
      <c r="O59" s="89"/>
      <c r="P59" s="89"/>
      <c r="Q59" s="63"/>
      <c r="S59" s="270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3"/>
    </row>
    <row r="60" spans="2:32" ht="23.1" customHeight="1">
      <c r="B60" s="74"/>
      <c r="C60" s="145"/>
      <c r="D60" s="145"/>
      <c r="E60" s="146"/>
      <c r="F60" s="146"/>
      <c r="G60" s="147"/>
      <c r="H60" s="147"/>
      <c r="I60" s="147"/>
      <c r="J60" s="147"/>
      <c r="K60" s="146"/>
      <c r="L60" s="146"/>
      <c r="M60" s="148"/>
      <c r="N60" s="148"/>
      <c r="O60" s="148"/>
      <c r="P60" s="148"/>
      <c r="Q60" s="63"/>
      <c r="S60" s="270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3"/>
    </row>
    <row r="61" spans="2:32" s="72" customFormat="1" ht="30" customHeight="1">
      <c r="B61" s="68"/>
      <c r="C61" s="50" t="s">
        <v>492</v>
      </c>
      <c r="D61" s="22"/>
      <c r="E61" s="53"/>
      <c r="F61" s="53"/>
      <c r="G61" s="53"/>
      <c r="H61" s="53"/>
      <c r="I61" s="53"/>
      <c r="J61" s="53"/>
      <c r="K61" s="53"/>
      <c r="L61" s="53"/>
      <c r="M61" s="53"/>
      <c r="N61" s="148"/>
      <c r="O61" s="148"/>
      <c r="P61" s="148"/>
      <c r="Q61" s="71"/>
      <c r="S61" s="270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3"/>
    </row>
    <row r="62" spans="2:32" s="72" customFormat="1" ht="30" customHeight="1">
      <c r="B62" s="68"/>
      <c r="C62" s="1226" t="s">
        <v>556</v>
      </c>
      <c r="D62" s="1227"/>
      <c r="E62" s="1230"/>
      <c r="F62" s="1229"/>
      <c r="G62" s="1224" t="s">
        <v>565</v>
      </c>
      <c r="H62" s="1225"/>
      <c r="I62" s="1224" t="s">
        <v>566</v>
      </c>
      <c r="J62" s="1225"/>
      <c r="K62" s="729"/>
      <c r="L62" s="729"/>
      <c r="M62" s="729"/>
      <c r="N62" s="148"/>
      <c r="O62" s="148"/>
      <c r="P62" s="148"/>
      <c r="Q62" s="71"/>
      <c r="S62" s="270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3"/>
    </row>
    <row r="63" spans="2:32" ht="23.1" customHeight="1">
      <c r="B63" s="74"/>
      <c r="C63" s="1235" t="s">
        <v>557</v>
      </c>
      <c r="D63" s="1236"/>
      <c r="E63" s="1221" t="s">
        <v>227</v>
      </c>
      <c r="F63" s="1222"/>
      <c r="G63" s="729">
        <f>ejercicio-1</f>
        <v>2018</v>
      </c>
      <c r="H63" s="729">
        <f>ejercicio</f>
        <v>2019</v>
      </c>
      <c r="I63" s="729">
        <f>ejercicio-1</f>
        <v>2018</v>
      </c>
      <c r="J63" s="729">
        <f>ejercicio</f>
        <v>2019</v>
      </c>
      <c r="K63" s="729" t="s">
        <v>229</v>
      </c>
      <c r="L63" s="729" t="s">
        <v>231</v>
      </c>
      <c r="M63" s="729" t="s">
        <v>230</v>
      </c>
      <c r="N63" s="148"/>
      <c r="O63" s="148"/>
      <c r="P63" s="148"/>
      <c r="Q63" s="63"/>
      <c r="S63" s="270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3"/>
    </row>
    <row r="64" spans="2:32" ht="23.1" customHeight="1">
      <c r="B64" s="74"/>
      <c r="C64" s="398" t="s">
        <v>811</v>
      </c>
      <c r="D64" s="399"/>
      <c r="E64" s="1241" t="s">
        <v>812</v>
      </c>
      <c r="F64" s="1242"/>
      <c r="G64" s="322">
        <v>200000</v>
      </c>
      <c r="H64" s="351">
        <v>185000</v>
      </c>
      <c r="I64" s="721"/>
      <c r="J64" s="721">
        <v>185000</v>
      </c>
      <c r="K64" s="1312" t="s">
        <v>843</v>
      </c>
      <c r="L64" s="1312" t="s">
        <v>844</v>
      </c>
      <c r="M64" s="1313" t="s">
        <v>845</v>
      </c>
      <c r="N64" s="148"/>
      <c r="O64" s="148"/>
      <c r="P64" s="148"/>
      <c r="Q64" s="63"/>
      <c r="S64" s="270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3"/>
    </row>
    <row r="65" spans="2:32" ht="23.1" customHeight="1">
      <c r="B65" s="74"/>
      <c r="C65" s="400"/>
      <c r="D65" s="401"/>
      <c r="E65" s="1215"/>
      <c r="F65" s="1216"/>
      <c r="G65" s="333"/>
      <c r="H65" s="353"/>
      <c r="I65" s="722"/>
      <c r="J65" s="722"/>
      <c r="K65" s="674"/>
      <c r="L65" s="674"/>
      <c r="M65" s="675"/>
      <c r="N65" s="148"/>
      <c r="O65" s="148"/>
      <c r="P65" s="148"/>
      <c r="Q65" s="63"/>
      <c r="S65" s="270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3"/>
    </row>
    <row r="66" spans="2:32" ht="23.1" customHeight="1">
      <c r="B66" s="74"/>
      <c r="C66" s="400"/>
      <c r="D66" s="401"/>
      <c r="E66" s="1244"/>
      <c r="F66" s="1245"/>
      <c r="G66" s="333"/>
      <c r="H66" s="353"/>
      <c r="I66" s="722"/>
      <c r="J66" s="722"/>
      <c r="K66" s="674"/>
      <c r="L66" s="674"/>
      <c r="M66" s="675"/>
      <c r="N66" s="763"/>
      <c r="O66" s="763"/>
      <c r="P66" s="763"/>
      <c r="Q66" s="63"/>
      <c r="S66" s="270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3"/>
    </row>
    <row r="67" spans="2:32" ht="23.1" customHeight="1">
      <c r="B67" s="74"/>
      <c r="C67" s="400"/>
      <c r="D67" s="401"/>
      <c r="E67" s="1244"/>
      <c r="F67" s="1245"/>
      <c r="G67" s="333"/>
      <c r="H67" s="353"/>
      <c r="I67" s="722"/>
      <c r="J67" s="722"/>
      <c r="K67" s="674"/>
      <c r="L67" s="674"/>
      <c r="M67" s="675"/>
      <c r="N67" s="763"/>
      <c r="O67" s="763"/>
      <c r="P67" s="763"/>
      <c r="Q67" s="63"/>
      <c r="S67" s="270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3"/>
    </row>
    <row r="68" spans="2:32" ht="23.1" customHeight="1">
      <c r="B68" s="74"/>
      <c r="C68" s="400"/>
      <c r="D68" s="401"/>
      <c r="E68" s="1244"/>
      <c r="F68" s="1245"/>
      <c r="G68" s="326"/>
      <c r="H68" s="354"/>
      <c r="I68" s="723"/>
      <c r="J68" s="723"/>
      <c r="K68" s="676"/>
      <c r="L68" s="676"/>
      <c r="M68" s="677"/>
      <c r="N68" s="763"/>
      <c r="O68" s="763"/>
      <c r="P68" s="763"/>
      <c r="Q68" s="63"/>
      <c r="S68" s="270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3"/>
    </row>
    <row r="69" spans="2:32" ht="23.1" customHeight="1">
      <c r="B69" s="74"/>
      <c r="C69" s="400"/>
      <c r="D69" s="401"/>
      <c r="E69" s="1244"/>
      <c r="F69" s="1245"/>
      <c r="G69" s="326"/>
      <c r="H69" s="354"/>
      <c r="I69" s="723"/>
      <c r="J69" s="723"/>
      <c r="K69" s="676"/>
      <c r="L69" s="676"/>
      <c r="M69" s="677"/>
      <c r="N69" s="763"/>
      <c r="O69" s="763"/>
      <c r="P69" s="763"/>
      <c r="Q69" s="63"/>
      <c r="S69" s="270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3"/>
    </row>
    <row r="70" spans="2:32" ht="23.1" customHeight="1">
      <c r="B70" s="74"/>
      <c r="C70" s="400"/>
      <c r="D70" s="401"/>
      <c r="E70" s="1215"/>
      <c r="F70" s="1216"/>
      <c r="G70" s="326"/>
      <c r="H70" s="354"/>
      <c r="I70" s="723"/>
      <c r="J70" s="723"/>
      <c r="K70" s="676"/>
      <c r="L70" s="676"/>
      <c r="M70" s="677"/>
      <c r="N70" s="763"/>
      <c r="O70" s="763"/>
      <c r="P70" s="763"/>
      <c r="Q70" s="63"/>
      <c r="S70" s="270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3"/>
    </row>
    <row r="71" spans="2:32" ht="23.1" customHeight="1">
      <c r="B71" s="74"/>
      <c r="C71" s="400"/>
      <c r="D71" s="401"/>
      <c r="E71" s="1215"/>
      <c r="F71" s="1216"/>
      <c r="G71" s="335"/>
      <c r="H71" s="355"/>
      <c r="I71" s="724"/>
      <c r="J71" s="724"/>
      <c r="K71" s="678"/>
      <c r="L71" s="678"/>
      <c r="M71" s="679"/>
      <c r="N71" s="763"/>
      <c r="O71" s="763"/>
      <c r="P71" s="763"/>
      <c r="Q71" s="63"/>
      <c r="S71" s="270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3"/>
    </row>
    <row r="72" spans="2:32" ht="23.1" customHeight="1">
      <c r="B72" s="74"/>
      <c r="C72" s="400"/>
      <c r="D72" s="401"/>
      <c r="E72" s="1215"/>
      <c r="F72" s="1216"/>
      <c r="G72" s="335"/>
      <c r="H72" s="355"/>
      <c r="I72" s="724"/>
      <c r="J72" s="724"/>
      <c r="K72" s="678"/>
      <c r="L72" s="678"/>
      <c r="M72" s="679"/>
      <c r="N72" s="763"/>
      <c r="O72" s="763"/>
      <c r="P72" s="763"/>
      <c r="Q72" s="63"/>
      <c r="S72" s="270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3"/>
    </row>
    <row r="73" spans="2:32" ht="23.1" customHeight="1">
      <c r="B73" s="74"/>
      <c r="C73" s="402"/>
      <c r="D73" s="403"/>
      <c r="E73" s="1217"/>
      <c r="F73" s="1218"/>
      <c r="G73" s="330"/>
      <c r="H73" s="356"/>
      <c r="I73" s="725"/>
      <c r="J73" s="725"/>
      <c r="K73" s="680"/>
      <c r="L73" s="680"/>
      <c r="M73" s="681"/>
      <c r="N73" s="763"/>
      <c r="O73" s="763"/>
      <c r="P73" s="763"/>
      <c r="Q73" s="63"/>
      <c r="S73" s="270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3"/>
    </row>
    <row r="74" spans="2:32" ht="23.1" customHeight="1" thickBot="1">
      <c r="B74" s="74"/>
      <c r="C74" s="1246" t="s">
        <v>232</v>
      </c>
      <c r="D74" s="1247"/>
      <c r="E74" s="1247"/>
      <c r="F74" s="1248"/>
      <c r="G74" s="111">
        <f>SUM(G64:G73)</f>
        <v>200000</v>
      </c>
      <c r="H74" s="111">
        <f>SUM(H64:H73)</f>
        <v>185000</v>
      </c>
      <c r="I74" s="111">
        <f t="shared" ref="I74:J74" si="2">SUM(I64:I73)</f>
        <v>0</v>
      </c>
      <c r="J74" s="111">
        <f t="shared" si="2"/>
        <v>185000</v>
      </c>
      <c r="K74" s="144"/>
      <c r="L74" s="89"/>
      <c r="M74" s="89"/>
      <c r="N74" s="89"/>
      <c r="O74" s="89"/>
      <c r="P74" s="89"/>
      <c r="Q74" s="63"/>
      <c r="S74" s="270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3"/>
    </row>
    <row r="75" spans="2:32" ht="23.1" customHeight="1">
      <c r="B75" s="74"/>
      <c r="C75" s="145"/>
      <c r="D75" s="145"/>
      <c r="E75" s="146"/>
      <c r="F75" s="146"/>
      <c r="G75" s="147"/>
      <c r="H75" s="147"/>
      <c r="I75" s="147"/>
      <c r="J75" s="147"/>
      <c r="K75" s="146"/>
      <c r="L75" s="146"/>
      <c r="M75" s="148"/>
      <c r="N75" s="148"/>
      <c r="O75" s="148"/>
      <c r="P75" s="148"/>
      <c r="Q75" s="63"/>
      <c r="S75" s="270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3"/>
    </row>
    <row r="76" spans="2:32" s="72" customFormat="1" ht="30" customHeight="1">
      <c r="B76" s="68"/>
      <c r="C76" s="50" t="s">
        <v>579</v>
      </c>
      <c r="D76" s="2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71"/>
      <c r="S76" s="270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3"/>
    </row>
    <row r="77" spans="2:32" ht="23.1" customHeight="1">
      <c r="B77" s="74"/>
      <c r="C77" s="1199" t="s">
        <v>556</v>
      </c>
      <c r="D77" s="1201"/>
      <c r="E77" s="1224" t="s">
        <v>227</v>
      </c>
      <c r="F77" s="1225"/>
      <c r="G77" s="729">
        <f>ejercicio-1</f>
        <v>2018</v>
      </c>
      <c r="H77" s="729">
        <f>ejercicio</f>
        <v>2019</v>
      </c>
      <c r="I77" s="729" t="s">
        <v>229</v>
      </c>
      <c r="J77" s="729" t="s">
        <v>231</v>
      </c>
      <c r="K77" s="729" t="s">
        <v>230</v>
      </c>
      <c r="L77" s="54"/>
      <c r="M77" s="54"/>
      <c r="N77" s="54"/>
      <c r="O77" s="54"/>
      <c r="P77" s="54"/>
      <c r="Q77" s="63"/>
      <c r="S77" s="270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3"/>
    </row>
    <row r="78" spans="2:32" ht="23.1" customHeight="1">
      <c r="B78" s="74"/>
      <c r="C78" s="398"/>
      <c r="D78" s="399"/>
      <c r="E78" s="1215"/>
      <c r="F78" s="1216"/>
      <c r="G78" s="322"/>
      <c r="H78" s="351"/>
      <c r="I78" s="672"/>
      <c r="J78" s="672"/>
      <c r="K78" s="673"/>
      <c r="L78" s="54"/>
      <c r="M78" s="54"/>
      <c r="N78" s="54"/>
      <c r="O78" s="54"/>
      <c r="P78" s="54"/>
      <c r="Q78" s="63"/>
      <c r="S78" s="270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3"/>
    </row>
    <row r="79" spans="2:32" ht="23.1" customHeight="1">
      <c r="B79" s="74"/>
      <c r="C79" s="400"/>
      <c r="D79" s="401"/>
      <c r="E79" s="1215"/>
      <c r="F79" s="1216"/>
      <c r="G79" s="333"/>
      <c r="H79" s="353"/>
      <c r="I79" s="674"/>
      <c r="J79" s="674"/>
      <c r="K79" s="675"/>
      <c r="L79" s="54"/>
      <c r="M79" s="54"/>
      <c r="N79" s="54"/>
      <c r="O79" s="54"/>
      <c r="P79" s="54"/>
      <c r="Q79" s="63"/>
      <c r="S79" s="270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3"/>
    </row>
    <row r="80" spans="2:32" ht="23.1" customHeight="1">
      <c r="B80" s="74"/>
      <c r="C80" s="400"/>
      <c r="D80" s="401"/>
      <c r="E80" s="1215"/>
      <c r="F80" s="1216"/>
      <c r="G80" s="333"/>
      <c r="H80" s="353"/>
      <c r="I80" s="674"/>
      <c r="J80" s="674"/>
      <c r="K80" s="675"/>
      <c r="L80" s="54"/>
      <c r="M80" s="54"/>
      <c r="N80" s="54"/>
      <c r="O80" s="54"/>
      <c r="P80" s="54"/>
      <c r="Q80" s="63"/>
      <c r="S80" s="270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3"/>
    </row>
    <row r="81" spans="2:32" ht="23.1" customHeight="1">
      <c r="B81" s="74"/>
      <c r="C81" s="400"/>
      <c r="D81" s="401"/>
      <c r="E81" s="1215"/>
      <c r="F81" s="1216"/>
      <c r="G81" s="333"/>
      <c r="H81" s="353"/>
      <c r="I81" s="674"/>
      <c r="J81" s="674"/>
      <c r="K81" s="675"/>
      <c r="L81" s="54"/>
      <c r="M81" s="54"/>
      <c r="N81" s="54"/>
      <c r="O81" s="54"/>
      <c r="P81" s="54"/>
      <c r="Q81" s="63"/>
      <c r="S81" s="270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3"/>
    </row>
    <row r="82" spans="2:32" ht="23.1" customHeight="1">
      <c r="B82" s="74"/>
      <c r="C82" s="400"/>
      <c r="D82" s="401"/>
      <c r="E82" s="1215"/>
      <c r="F82" s="1216"/>
      <c r="G82" s="326"/>
      <c r="H82" s="354"/>
      <c r="I82" s="676"/>
      <c r="J82" s="676"/>
      <c r="K82" s="677"/>
      <c r="L82" s="54"/>
      <c r="M82" s="54"/>
      <c r="N82" s="54"/>
      <c r="O82" s="54"/>
      <c r="P82" s="54"/>
      <c r="Q82" s="63"/>
      <c r="S82" s="270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3"/>
    </row>
    <row r="83" spans="2:32" ht="23.1" customHeight="1">
      <c r="B83" s="74"/>
      <c r="C83" s="400"/>
      <c r="D83" s="401"/>
      <c r="E83" s="1215"/>
      <c r="F83" s="1216"/>
      <c r="G83" s="326"/>
      <c r="H83" s="354"/>
      <c r="I83" s="676"/>
      <c r="J83" s="676"/>
      <c r="K83" s="677"/>
      <c r="L83" s="54"/>
      <c r="M83" s="54"/>
      <c r="N83" s="54"/>
      <c r="O83" s="54"/>
      <c r="P83" s="54"/>
      <c r="Q83" s="63"/>
      <c r="S83" s="270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3"/>
    </row>
    <row r="84" spans="2:32" ht="23.1" customHeight="1">
      <c r="B84" s="74"/>
      <c r="C84" s="400"/>
      <c r="D84" s="401"/>
      <c r="E84" s="1215"/>
      <c r="F84" s="1216"/>
      <c r="G84" s="326"/>
      <c r="H84" s="354"/>
      <c r="I84" s="676"/>
      <c r="J84" s="676"/>
      <c r="K84" s="677"/>
      <c r="L84" s="54"/>
      <c r="M84" s="54"/>
      <c r="N84" s="54"/>
      <c r="O84" s="54"/>
      <c r="P84" s="54"/>
      <c r="Q84" s="63"/>
      <c r="S84" s="270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3"/>
    </row>
    <row r="85" spans="2:32" ht="23.1" customHeight="1">
      <c r="B85" s="74"/>
      <c r="C85" s="400"/>
      <c r="D85" s="401"/>
      <c r="E85" s="1215"/>
      <c r="F85" s="1216"/>
      <c r="G85" s="335"/>
      <c r="H85" s="355"/>
      <c r="I85" s="678"/>
      <c r="J85" s="678"/>
      <c r="K85" s="679"/>
      <c r="L85" s="54"/>
      <c r="M85" s="54"/>
      <c r="N85" s="54"/>
      <c r="O85" s="54"/>
      <c r="P85" s="54"/>
      <c r="Q85" s="63"/>
      <c r="S85" s="270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3"/>
    </row>
    <row r="86" spans="2:32" ht="23.1" customHeight="1">
      <c r="B86" s="74"/>
      <c r="C86" s="400"/>
      <c r="D86" s="401"/>
      <c r="E86" s="1215"/>
      <c r="F86" s="1216"/>
      <c r="G86" s="335"/>
      <c r="H86" s="355"/>
      <c r="I86" s="678"/>
      <c r="J86" s="678"/>
      <c r="K86" s="679"/>
      <c r="L86" s="54"/>
      <c r="M86" s="54"/>
      <c r="N86" s="54"/>
      <c r="O86" s="54"/>
      <c r="P86" s="54"/>
      <c r="Q86" s="63"/>
      <c r="S86" s="270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3"/>
    </row>
    <row r="87" spans="2:32" ht="23.1" customHeight="1">
      <c r="B87" s="74"/>
      <c r="C87" s="402"/>
      <c r="D87" s="403"/>
      <c r="E87" s="1215"/>
      <c r="F87" s="1216"/>
      <c r="G87" s="330"/>
      <c r="H87" s="356"/>
      <c r="I87" s="680"/>
      <c r="J87" s="680"/>
      <c r="K87" s="681"/>
      <c r="L87" s="54"/>
      <c r="M87" s="54"/>
      <c r="N87" s="54"/>
      <c r="O87" s="54"/>
      <c r="P87" s="54"/>
      <c r="Q87" s="63"/>
      <c r="S87" s="270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3"/>
    </row>
    <row r="88" spans="2:32" ht="23.1" customHeight="1" thickBot="1">
      <c r="B88" s="74"/>
      <c r="C88" s="1246" t="s">
        <v>580</v>
      </c>
      <c r="D88" s="1247"/>
      <c r="E88" s="1247"/>
      <c r="F88" s="1248"/>
      <c r="G88" s="111">
        <f>SUM(G78:G87)</f>
        <v>0</v>
      </c>
      <c r="H88" s="111">
        <f>SUM(H78:H87)</f>
        <v>0</v>
      </c>
      <c r="I88" s="53"/>
      <c r="J88" s="53"/>
      <c r="K88" s="106"/>
      <c r="L88" s="89"/>
      <c r="M88" s="89"/>
      <c r="N88" s="89"/>
      <c r="O88" s="89"/>
      <c r="P88" s="89"/>
      <c r="Q88" s="63"/>
      <c r="S88" s="270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3"/>
    </row>
    <row r="89" spans="2:32" ht="23.1" customHeight="1">
      <c r="B89" s="74"/>
      <c r="C89" s="145"/>
      <c r="D89" s="145"/>
      <c r="E89" s="146"/>
      <c r="F89" s="146"/>
      <c r="G89" s="147"/>
      <c r="H89" s="147"/>
      <c r="I89" s="147"/>
      <c r="J89" s="147"/>
      <c r="K89" s="147"/>
      <c r="L89" s="53"/>
      <c r="M89" s="53"/>
      <c r="N89" s="106"/>
      <c r="O89" s="146"/>
      <c r="P89" s="148"/>
      <c r="Q89" s="63"/>
      <c r="S89" s="270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3"/>
    </row>
    <row r="90" spans="2:32" ht="23.1" customHeight="1">
      <c r="B90" s="74"/>
      <c r="C90" s="107" t="s">
        <v>559</v>
      </c>
      <c r="D90" s="105"/>
      <c r="E90" s="106"/>
      <c r="F90" s="106"/>
      <c r="G90" s="106"/>
      <c r="H90" s="106"/>
      <c r="I90" s="106"/>
      <c r="J90" s="106"/>
      <c r="K90" s="106"/>
      <c r="L90" s="53"/>
      <c r="M90" s="53"/>
      <c r="N90" s="106"/>
      <c r="O90" s="106"/>
      <c r="P90" s="53"/>
      <c r="Q90" s="63"/>
      <c r="S90" s="270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3"/>
    </row>
    <row r="91" spans="2:32" ht="18">
      <c r="B91" s="74"/>
      <c r="C91" s="715"/>
      <c r="D91" s="715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7"/>
      <c r="Q91" s="63"/>
      <c r="S91" s="270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3"/>
    </row>
    <row r="92" spans="2:32" ht="18">
      <c r="B92" s="74"/>
      <c r="C92" s="718"/>
      <c r="D92" s="718"/>
      <c r="E92" s="719"/>
      <c r="F92" s="719"/>
      <c r="G92" s="719"/>
      <c r="H92" s="719"/>
      <c r="I92" s="719"/>
      <c r="J92" s="719"/>
      <c r="K92" s="719"/>
      <c r="L92" s="719"/>
      <c r="M92" s="719"/>
      <c r="N92" s="719"/>
      <c r="O92" s="719"/>
      <c r="P92" s="720"/>
      <c r="Q92" s="63"/>
      <c r="S92" s="270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3"/>
    </row>
    <row r="93" spans="2:32" ht="18">
      <c r="B93" s="74"/>
      <c r="C93" s="718"/>
      <c r="D93" s="718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20"/>
      <c r="Q93" s="63"/>
      <c r="S93" s="270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3"/>
    </row>
    <row r="94" spans="2:32" ht="18">
      <c r="B94" s="74"/>
      <c r="C94" s="718"/>
      <c r="D94" s="718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20"/>
      <c r="Q94" s="63"/>
      <c r="S94" s="270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3"/>
    </row>
    <row r="95" spans="2:32" ht="18">
      <c r="B95" s="74"/>
      <c r="C95" s="718"/>
      <c r="D95" s="718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19"/>
      <c r="P95" s="720"/>
      <c r="Q95" s="63"/>
      <c r="S95" s="270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3"/>
    </row>
    <row r="96" spans="2:32" ht="18">
      <c r="B96" s="74"/>
      <c r="C96" s="718"/>
      <c r="D96" s="718"/>
      <c r="E96" s="719"/>
      <c r="F96" s="719"/>
      <c r="G96" s="719"/>
      <c r="H96" s="719"/>
      <c r="I96" s="719"/>
      <c r="J96" s="719"/>
      <c r="K96" s="719"/>
      <c r="L96" s="719"/>
      <c r="M96" s="719"/>
      <c r="N96" s="719"/>
      <c r="O96" s="719"/>
      <c r="P96" s="720"/>
      <c r="Q96" s="63"/>
      <c r="S96" s="270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3"/>
    </row>
    <row r="97" spans="2:32" ht="18">
      <c r="B97" s="74"/>
      <c r="C97" s="718"/>
      <c r="D97" s="718"/>
      <c r="E97" s="719"/>
      <c r="F97" s="719"/>
      <c r="G97" s="719"/>
      <c r="H97" s="719"/>
      <c r="I97" s="719"/>
      <c r="J97" s="719"/>
      <c r="K97" s="719"/>
      <c r="L97" s="719"/>
      <c r="M97" s="719"/>
      <c r="N97" s="719"/>
      <c r="O97" s="719"/>
      <c r="P97" s="720"/>
      <c r="Q97" s="63"/>
      <c r="S97" s="270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3"/>
    </row>
    <row r="98" spans="2:32" ht="18">
      <c r="B98" s="74"/>
      <c r="C98" s="718"/>
      <c r="D98" s="718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20"/>
      <c r="Q98" s="63"/>
      <c r="S98" s="270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3"/>
    </row>
    <row r="99" spans="2:32" ht="18">
      <c r="B99" s="74"/>
      <c r="C99" s="718"/>
      <c r="D99" s="718"/>
      <c r="E99" s="719"/>
      <c r="F99" s="719"/>
      <c r="G99" s="719"/>
      <c r="H99" s="719"/>
      <c r="I99" s="719"/>
      <c r="J99" s="719"/>
      <c r="K99" s="719"/>
      <c r="L99" s="719"/>
      <c r="M99" s="719"/>
      <c r="N99" s="719"/>
      <c r="O99" s="719"/>
      <c r="P99" s="720"/>
      <c r="Q99" s="63"/>
      <c r="S99" s="270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3"/>
    </row>
    <row r="100" spans="2:32" ht="18">
      <c r="B100" s="74"/>
      <c r="C100" s="718"/>
      <c r="D100" s="718"/>
      <c r="E100" s="719"/>
      <c r="F100" s="719"/>
      <c r="G100" s="719"/>
      <c r="H100" s="719"/>
      <c r="I100" s="719"/>
      <c r="J100" s="719"/>
      <c r="K100" s="719"/>
      <c r="L100" s="719"/>
      <c r="M100" s="719"/>
      <c r="N100" s="719"/>
      <c r="O100" s="719"/>
      <c r="P100" s="720"/>
      <c r="Q100" s="63"/>
      <c r="S100" s="270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3"/>
    </row>
    <row r="101" spans="2:32" ht="18">
      <c r="B101" s="74"/>
      <c r="C101" s="741" t="s">
        <v>560</v>
      </c>
      <c r="D101" s="738"/>
      <c r="E101" s="739"/>
      <c r="F101" s="739"/>
      <c r="G101" s="739"/>
      <c r="H101" s="739"/>
      <c r="I101" s="739"/>
      <c r="J101" s="739"/>
      <c r="K101" s="739"/>
      <c r="L101" s="739"/>
      <c r="M101" s="739"/>
      <c r="N101" s="739"/>
      <c r="O101" s="739"/>
      <c r="P101" s="740"/>
      <c r="Q101" s="63"/>
      <c r="S101" s="270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3"/>
    </row>
    <row r="102" spans="2:32" ht="18">
      <c r="B102" s="74"/>
      <c r="C102" s="742" t="s">
        <v>572</v>
      </c>
      <c r="D102" s="738"/>
      <c r="E102" s="739"/>
      <c r="F102" s="739"/>
      <c r="G102" s="739"/>
      <c r="H102" s="739"/>
      <c r="I102" s="739"/>
      <c r="J102" s="739"/>
      <c r="K102" s="739"/>
      <c r="L102" s="739"/>
      <c r="M102" s="739"/>
      <c r="N102" s="739"/>
      <c r="O102" s="739"/>
      <c r="P102" s="740"/>
      <c r="Q102" s="63"/>
      <c r="S102" s="270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3"/>
    </row>
    <row r="103" spans="2:32" ht="18">
      <c r="B103" s="74"/>
      <c r="C103" s="742" t="s">
        <v>570</v>
      </c>
      <c r="D103" s="738"/>
      <c r="E103" s="739"/>
      <c r="F103" s="739"/>
      <c r="G103" s="743">
        <f>ejercicio-1</f>
        <v>2018</v>
      </c>
      <c r="H103" s="739" t="s">
        <v>571</v>
      </c>
      <c r="I103" s="739"/>
      <c r="J103" s="739"/>
      <c r="K103" s="743">
        <f>ejercicio</f>
        <v>2019</v>
      </c>
      <c r="L103" s="739"/>
      <c r="M103" s="739"/>
      <c r="O103" s="739"/>
      <c r="P103" s="740"/>
      <c r="Q103" s="63"/>
      <c r="S103" s="270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3"/>
    </row>
    <row r="104" spans="2:32" ht="18">
      <c r="B104" s="74"/>
      <c r="C104" s="742" t="s">
        <v>574</v>
      </c>
      <c r="D104" s="738"/>
      <c r="E104" s="739"/>
      <c r="F104" s="739"/>
      <c r="G104" s="739"/>
      <c r="H104" s="739"/>
      <c r="I104" s="739"/>
      <c r="J104" s="739"/>
      <c r="K104" s="739"/>
      <c r="L104" s="739"/>
      <c r="M104" s="739"/>
      <c r="N104" s="739"/>
      <c r="O104" s="739"/>
      <c r="P104" s="740"/>
      <c r="Q104" s="63"/>
      <c r="S104" s="270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3"/>
    </row>
    <row r="105" spans="2:32" ht="18">
      <c r="B105" s="74"/>
      <c r="C105" s="738" t="s">
        <v>573</v>
      </c>
      <c r="D105" s="738"/>
      <c r="E105" s="739"/>
      <c r="F105" s="739"/>
      <c r="G105" s="739"/>
      <c r="H105" s="739"/>
      <c r="I105" s="739"/>
      <c r="J105" s="739"/>
      <c r="K105" s="739"/>
      <c r="L105" s="739"/>
      <c r="M105" s="739"/>
      <c r="N105" s="739"/>
      <c r="O105" s="739"/>
      <c r="P105" s="740"/>
      <c r="Q105" s="63"/>
      <c r="S105" s="270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3"/>
    </row>
    <row r="106" spans="2:32" ht="18">
      <c r="B106" s="74"/>
      <c r="C106" s="742" t="s">
        <v>575</v>
      </c>
      <c r="D106" s="738"/>
      <c r="E106" s="739"/>
      <c r="F106" s="739"/>
      <c r="G106" s="739"/>
      <c r="H106" s="739"/>
      <c r="I106" s="739"/>
      <c r="J106" s="739"/>
      <c r="K106" s="739"/>
      <c r="L106" s="739"/>
      <c r="M106" s="739"/>
      <c r="N106" s="739"/>
      <c r="O106" s="739"/>
      <c r="P106" s="740"/>
      <c r="Q106" s="63"/>
      <c r="S106" s="270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3"/>
    </row>
    <row r="107" spans="2:32" ht="18">
      <c r="B107" s="74"/>
      <c r="C107" s="738" t="s">
        <v>561</v>
      </c>
      <c r="D107" s="738"/>
      <c r="E107" s="739"/>
      <c r="F107" s="739"/>
      <c r="G107" s="739"/>
      <c r="H107" s="739"/>
      <c r="I107" s="739"/>
      <c r="J107" s="739"/>
      <c r="K107" s="739"/>
      <c r="L107" s="739"/>
      <c r="M107" s="739"/>
      <c r="N107" s="739"/>
      <c r="O107" s="739"/>
      <c r="P107" s="740"/>
      <c r="Q107" s="63"/>
      <c r="S107" s="270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3"/>
    </row>
    <row r="108" spans="2:32" ht="18">
      <c r="B108" s="74"/>
      <c r="C108" s="738" t="s">
        <v>581</v>
      </c>
      <c r="D108" s="738"/>
      <c r="E108" s="739"/>
      <c r="F108" s="739"/>
      <c r="G108" s="739"/>
      <c r="H108" s="739"/>
      <c r="I108" s="739"/>
      <c r="J108" s="739"/>
      <c r="K108" s="739"/>
      <c r="L108" s="739"/>
      <c r="M108" s="739"/>
      <c r="N108" s="739"/>
      <c r="O108" s="739"/>
      <c r="P108" s="740"/>
      <c r="Q108" s="63"/>
      <c r="S108" s="270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3"/>
    </row>
    <row r="109" spans="2:32" ht="18">
      <c r="B109" s="74"/>
      <c r="C109" s="738" t="s">
        <v>562</v>
      </c>
      <c r="D109" s="738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40"/>
      <c r="Q109" s="63"/>
      <c r="S109" s="270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3"/>
    </row>
    <row r="110" spans="2:32" ht="18">
      <c r="B110" s="74"/>
      <c r="C110" s="742" t="s">
        <v>576</v>
      </c>
      <c r="D110" s="738"/>
      <c r="E110" s="739"/>
      <c r="F110" s="739"/>
      <c r="G110" s="739"/>
      <c r="H110" s="739"/>
      <c r="I110" s="739"/>
      <c r="J110" s="739"/>
      <c r="K110" s="739"/>
      <c r="L110" s="739"/>
      <c r="M110" s="739"/>
      <c r="N110" s="739"/>
      <c r="O110" s="739"/>
      <c r="P110" s="740"/>
      <c r="Q110" s="63"/>
      <c r="S110" s="270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3"/>
    </row>
    <row r="111" spans="2:32" ht="18">
      <c r="B111" s="74"/>
      <c r="C111" s="742" t="s">
        <v>583</v>
      </c>
      <c r="D111" s="738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740"/>
      <c r="Q111" s="63"/>
      <c r="S111" s="270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3"/>
    </row>
    <row r="112" spans="2:32" ht="18">
      <c r="B112" s="74"/>
      <c r="C112" s="738" t="s">
        <v>567</v>
      </c>
      <c r="D112" s="738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39"/>
      <c r="P112" s="740"/>
      <c r="Q112" s="63"/>
      <c r="S112" s="270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3"/>
    </row>
    <row r="113" spans="2:32" ht="18">
      <c r="B113" s="74"/>
      <c r="C113" s="742" t="s">
        <v>577</v>
      </c>
      <c r="D113" s="738"/>
      <c r="E113" s="739"/>
      <c r="F113" s="739"/>
      <c r="G113" s="739"/>
      <c r="H113" s="739"/>
      <c r="I113" s="739"/>
      <c r="J113" s="739"/>
      <c r="K113" s="739"/>
      <c r="L113" s="739"/>
      <c r="M113" s="739"/>
      <c r="N113" s="739"/>
      <c r="O113" s="739"/>
      <c r="P113" s="740"/>
      <c r="Q113" s="63"/>
      <c r="S113" s="270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3"/>
    </row>
    <row r="114" spans="2:32" s="750" customFormat="1" ht="18">
      <c r="B114" s="744"/>
      <c r="C114" s="745" t="s">
        <v>582</v>
      </c>
      <c r="D114" s="746"/>
      <c r="E114" s="747"/>
      <c r="F114" s="747"/>
      <c r="G114" s="747"/>
      <c r="H114" s="747"/>
      <c r="I114" s="747"/>
      <c r="J114" s="747"/>
      <c r="K114" s="747"/>
      <c r="L114" s="747"/>
      <c r="M114" s="747"/>
      <c r="N114" s="747"/>
      <c r="O114" s="747"/>
      <c r="P114" s="748"/>
      <c r="Q114" s="749"/>
      <c r="S114" s="270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3"/>
    </row>
    <row r="115" spans="2:32" ht="18">
      <c r="B115" s="74"/>
      <c r="C115" s="738" t="s">
        <v>568</v>
      </c>
      <c r="D115" s="738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39"/>
      <c r="P115" s="740"/>
      <c r="Q115" s="63"/>
      <c r="S115" s="270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3"/>
    </row>
    <row r="116" spans="2:32" ht="18">
      <c r="B116" s="74"/>
      <c r="C116" s="742" t="s">
        <v>578</v>
      </c>
      <c r="D116" s="738"/>
      <c r="E116" s="739"/>
      <c r="F116" s="739"/>
      <c r="G116" s="739"/>
      <c r="H116" s="739"/>
      <c r="I116" s="739"/>
      <c r="J116" s="739"/>
      <c r="K116" s="739"/>
      <c r="L116" s="739"/>
      <c r="M116" s="739"/>
      <c r="N116" s="739"/>
      <c r="O116" s="739"/>
      <c r="P116" s="740"/>
      <c r="Q116" s="63"/>
      <c r="S116" s="270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3"/>
    </row>
    <row r="117" spans="2:32" ht="18">
      <c r="B117" s="74"/>
      <c r="C117" s="738" t="s">
        <v>569</v>
      </c>
      <c r="D117" s="738"/>
      <c r="E117" s="739"/>
      <c r="F117" s="739"/>
      <c r="G117" s="739"/>
      <c r="H117" s="739"/>
      <c r="I117" s="739"/>
      <c r="J117" s="739"/>
      <c r="K117" s="739"/>
      <c r="L117" s="739"/>
      <c r="M117" s="739"/>
      <c r="N117" s="739"/>
      <c r="O117" s="739"/>
      <c r="P117" s="740"/>
      <c r="Q117" s="63"/>
      <c r="S117" s="270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3"/>
    </row>
    <row r="118" spans="2:32" ht="23.1" customHeight="1" thickBot="1">
      <c r="B118" s="78"/>
      <c r="C118" s="1189"/>
      <c r="D118" s="1189"/>
      <c r="E118" s="1189"/>
      <c r="F118" s="1189"/>
      <c r="G118" s="1189"/>
      <c r="H118" s="761"/>
      <c r="I118" s="761"/>
      <c r="J118" s="761"/>
      <c r="K118" s="761"/>
      <c r="L118" s="761"/>
      <c r="M118" s="761"/>
      <c r="N118" s="761"/>
      <c r="O118" s="761"/>
      <c r="P118" s="79"/>
      <c r="Q118" s="80"/>
      <c r="S118" s="286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E118" s="287"/>
      <c r="AF118" s="288"/>
    </row>
    <row r="119" spans="2:32" ht="23.1" customHeight="1">
      <c r="C119" s="61"/>
      <c r="D119" s="61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R119" s="54" t="s">
        <v>672</v>
      </c>
    </row>
    <row r="120" spans="2:32" ht="12.75">
      <c r="C120" s="81" t="s">
        <v>70</v>
      </c>
      <c r="D120" s="61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52" t="s">
        <v>51</v>
      </c>
    </row>
    <row r="121" spans="2:32" ht="12.75">
      <c r="C121" s="82" t="s">
        <v>71</v>
      </c>
      <c r="D121" s="61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</row>
    <row r="122" spans="2:32" ht="12.75">
      <c r="C122" s="82" t="s">
        <v>72</v>
      </c>
      <c r="D122" s="61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</row>
    <row r="123" spans="2:32" ht="12.75">
      <c r="C123" s="82" t="s">
        <v>73</v>
      </c>
      <c r="D123" s="61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</row>
    <row r="124" spans="2:32" ht="12.75">
      <c r="C124" s="82" t="s">
        <v>74</v>
      </c>
      <c r="D124" s="61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</row>
    <row r="125" spans="2:32" ht="23.1" customHeight="1">
      <c r="C125" s="61"/>
      <c r="D125" s="6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</row>
    <row r="126" spans="2:32" ht="23.1" customHeight="1">
      <c r="C126" s="61"/>
      <c r="D126" s="61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</row>
    <row r="127" spans="2:32" ht="23.1" customHeight="1">
      <c r="C127" s="61"/>
      <c r="D127" s="61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</row>
    <row r="128" spans="2:32" ht="23.1" customHeight="1">
      <c r="C128" s="61"/>
      <c r="D128" s="61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</row>
    <row r="129" spans="7:16" ht="23.1" customHeight="1">
      <c r="G129" s="62"/>
      <c r="H129" s="62"/>
      <c r="I129" s="62"/>
      <c r="J129" s="62"/>
      <c r="K129" s="62"/>
      <c r="L129" s="62"/>
      <c r="M129" s="62"/>
      <c r="N129" s="62"/>
      <c r="O129" s="62"/>
      <c r="P129" s="62"/>
    </row>
  </sheetData>
  <sheetProtection password="C494" sheet="1" objects="1" scenarios="1" insertRows="0"/>
  <mergeCells count="61">
    <mergeCell ref="E77:F77"/>
    <mergeCell ref="C88:F88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C77:D77"/>
    <mergeCell ref="E70:F70"/>
    <mergeCell ref="E71:F71"/>
    <mergeCell ref="E72:F72"/>
    <mergeCell ref="E73:F73"/>
    <mergeCell ref="C74:F74"/>
    <mergeCell ref="E65:F65"/>
    <mergeCell ref="E66:F66"/>
    <mergeCell ref="E67:F67"/>
    <mergeCell ref="E68:F68"/>
    <mergeCell ref="E69:F69"/>
    <mergeCell ref="C118:G118"/>
    <mergeCell ref="C48:D48"/>
    <mergeCell ref="C62:D62"/>
    <mergeCell ref="G62:H62"/>
    <mergeCell ref="I62:J62"/>
    <mergeCell ref="C63:D63"/>
    <mergeCell ref="E64:F64"/>
    <mergeCell ref="E49:F49"/>
    <mergeCell ref="E50:F50"/>
    <mergeCell ref="E51:F51"/>
    <mergeCell ref="E52:F52"/>
    <mergeCell ref="E53:F53"/>
    <mergeCell ref="C59:F59"/>
    <mergeCell ref="E63:F63"/>
    <mergeCell ref="E62:F62"/>
    <mergeCell ref="E54:F54"/>
    <mergeCell ref="G16:H16"/>
    <mergeCell ref="G47:H47"/>
    <mergeCell ref="I47:J47"/>
    <mergeCell ref="P6:P7"/>
    <mergeCell ref="D9:P9"/>
    <mergeCell ref="C12:D12"/>
    <mergeCell ref="C15:D15"/>
    <mergeCell ref="L15:M15"/>
    <mergeCell ref="E47:F47"/>
    <mergeCell ref="J16:K16"/>
    <mergeCell ref="L16:M16"/>
    <mergeCell ref="F15:K15"/>
    <mergeCell ref="C17:D17"/>
    <mergeCell ref="C19:E19"/>
    <mergeCell ref="C43:E43"/>
    <mergeCell ref="C47:D47"/>
    <mergeCell ref="E55:F55"/>
    <mergeCell ref="E56:F56"/>
    <mergeCell ref="E57:F57"/>
    <mergeCell ref="E58:F58"/>
    <mergeCell ref="C16:D16"/>
    <mergeCell ref="E48:F4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zoomScale="110" zoomScaleNormal="125" zoomScalePageLayoutView="125" workbookViewId="0">
      <selection activeCell="N26" sqref="N26"/>
    </sheetView>
  </sheetViews>
  <sheetFormatPr baseColWidth="10" defaultColWidth="10.6640625" defaultRowHeight="23.1" customHeight="1"/>
  <cols>
    <col min="1" max="1" width="4.33203125" style="454" bestFit="1" customWidth="1"/>
    <col min="2" max="2" width="3.33203125" style="454" customWidth="1"/>
    <col min="3" max="3" width="13.5546875" style="454" customWidth="1"/>
    <col min="4" max="4" width="26.5546875" style="454" customWidth="1"/>
    <col min="5" max="6" width="13.44140625" style="456" customWidth="1"/>
    <col min="7" max="7" width="20" style="456" customWidth="1"/>
    <col min="8" max="8" width="13.44140625" style="456" customWidth="1"/>
    <col min="9" max="9" width="11.33203125" style="456" customWidth="1"/>
    <col min="10" max="10" width="16" style="456" customWidth="1"/>
    <col min="11" max="12" width="15.6640625" style="456" customWidth="1"/>
    <col min="13" max="13" width="16.5546875" style="456" customWidth="1"/>
    <col min="14" max="14" width="17" style="456" customWidth="1"/>
    <col min="15" max="19" width="15.6640625" style="456" customWidth="1"/>
    <col min="20" max="20" width="3.33203125" style="454" customWidth="1"/>
    <col min="21" max="21" width="10.6640625" style="454"/>
    <col min="22" max="22" width="11.33203125" style="454" bestFit="1" customWidth="1"/>
    <col min="23" max="16384" width="10.6640625" style="454"/>
  </cols>
  <sheetData>
    <row r="2" spans="1:35" ht="23.1" customHeight="1">
      <c r="D2" s="455" t="s">
        <v>166</v>
      </c>
    </row>
    <row r="3" spans="1:35" ht="23.1" customHeight="1">
      <c r="D3" s="455" t="s">
        <v>167</v>
      </c>
    </row>
    <row r="4" spans="1:35" ht="23.1" customHeight="1" thickBot="1">
      <c r="A4" s="454" t="s">
        <v>671</v>
      </c>
    </row>
    <row r="5" spans="1:35" ht="9" customHeight="1">
      <c r="B5" s="457"/>
      <c r="C5" s="458"/>
      <c r="D5" s="458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60"/>
      <c r="V5" s="823"/>
      <c r="W5" s="824"/>
      <c r="X5" s="824"/>
      <c r="Y5" s="824"/>
      <c r="Z5" s="824"/>
      <c r="AA5" s="824"/>
      <c r="AB5" s="824"/>
      <c r="AC5" s="824"/>
      <c r="AD5" s="824"/>
      <c r="AE5" s="824"/>
      <c r="AF5" s="824"/>
      <c r="AG5" s="824"/>
      <c r="AH5" s="824"/>
      <c r="AI5" s="825"/>
    </row>
    <row r="6" spans="1:35" ht="30" customHeight="1">
      <c r="B6" s="461"/>
      <c r="C6" s="462" t="s">
        <v>0</v>
      </c>
      <c r="D6" s="463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1160">
        <f>ejercicio</f>
        <v>2019</v>
      </c>
      <c r="T6" s="465"/>
      <c r="V6" s="826"/>
      <c r="W6" s="827" t="s">
        <v>474</v>
      </c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829"/>
    </row>
    <row r="7" spans="1:35" ht="30" customHeight="1">
      <c r="B7" s="461"/>
      <c r="C7" s="462" t="s">
        <v>1</v>
      </c>
      <c r="D7" s="463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1160"/>
      <c r="T7" s="465"/>
      <c r="V7" s="826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9"/>
    </row>
    <row r="8" spans="1:35" ht="30" customHeight="1">
      <c r="B8" s="461"/>
      <c r="C8" s="467"/>
      <c r="D8" s="463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5"/>
      <c r="V8" s="826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9"/>
    </row>
    <row r="9" spans="1:35" s="470" customFormat="1" ht="30" customHeight="1">
      <c r="B9" s="468"/>
      <c r="C9" s="469" t="s">
        <v>2</v>
      </c>
      <c r="D9" s="1162" t="str">
        <f>Entidad</f>
        <v xml:space="preserve">FUNDACIÓN BIOAVANCE </v>
      </c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466"/>
      <c r="V9" s="826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  <c r="AH9" s="828"/>
      <c r="AI9" s="829"/>
    </row>
    <row r="10" spans="1:35" ht="7.35" customHeight="1">
      <c r="B10" s="461"/>
      <c r="C10" s="463"/>
      <c r="D10" s="463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5"/>
      <c r="V10" s="826"/>
      <c r="W10" s="828"/>
      <c r="X10" s="828"/>
      <c r="Y10" s="828"/>
      <c r="Z10" s="828"/>
      <c r="AA10" s="828"/>
      <c r="AB10" s="828"/>
      <c r="AC10" s="828"/>
      <c r="AD10" s="828"/>
      <c r="AE10" s="828"/>
      <c r="AF10" s="828"/>
      <c r="AG10" s="828"/>
      <c r="AH10" s="828"/>
      <c r="AI10" s="829"/>
    </row>
    <row r="11" spans="1:35" s="474" customFormat="1" ht="30" customHeight="1">
      <c r="B11" s="471"/>
      <c r="C11" s="472" t="s">
        <v>495</v>
      </c>
      <c r="D11" s="472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830"/>
      <c r="V11" s="826"/>
      <c r="W11" s="828"/>
      <c r="X11" s="828"/>
      <c r="Y11" s="828"/>
      <c r="Z11" s="828"/>
      <c r="AA11" s="828"/>
      <c r="AB11" s="828"/>
      <c r="AC11" s="828"/>
      <c r="AD11" s="828"/>
      <c r="AE11" s="828"/>
      <c r="AF11" s="828"/>
      <c r="AG11" s="828"/>
      <c r="AH11" s="828"/>
      <c r="AI11" s="829"/>
    </row>
    <row r="12" spans="1:35" s="474" customFormat="1" ht="30" customHeight="1">
      <c r="B12" s="471"/>
      <c r="C12" s="1173"/>
      <c r="D12" s="1173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830"/>
      <c r="V12" s="826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9"/>
    </row>
    <row r="13" spans="1:35" ht="29.1" customHeight="1">
      <c r="B13" s="477"/>
      <c r="C13" s="831" t="s">
        <v>595</v>
      </c>
      <c r="D13" s="799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65"/>
      <c r="V13" s="826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9"/>
    </row>
    <row r="14" spans="1:35" ht="9" customHeight="1">
      <c r="B14" s="477"/>
      <c r="C14" s="799"/>
      <c r="D14" s="799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65"/>
      <c r="V14" s="826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9"/>
    </row>
    <row r="15" spans="1:35" ht="23.1" customHeight="1">
      <c r="B15" s="477"/>
      <c r="C15" s="799"/>
      <c r="D15" s="799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65"/>
      <c r="V15" s="826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9"/>
    </row>
    <row r="16" spans="1:35" ht="39" customHeight="1">
      <c r="B16" s="477"/>
      <c r="C16" s="832" t="s">
        <v>257</v>
      </c>
      <c r="D16" s="833" t="s">
        <v>259</v>
      </c>
      <c r="E16" s="832" t="s">
        <v>462</v>
      </c>
      <c r="F16" s="832" t="s">
        <v>462</v>
      </c>
      <c r="G16" s="832" t="s">
        <v>261</v>
      </c>
      <c r="H16" s="832" t="s">
        <v>265</v>
      </c>
      <c r="I16" s="832" t="s">
        <v>267</v>
      </c>
      <c r="J16" s="832" t="s">
        <v>501</v>
      </c>
      <c r="K16" s="832" t="s">
        <v>263</v>
      </c>
      <c r="L16" s="832" t="s">
        <v>464</v>
      </c>
      <c r="M16" s="834" t="s">
        <v>475</v>
      </c>
      <c r="N16" s="832" t="s">
        <v>750</v>
      </c>
      <c r="O16" s="832" t="s">
        <v>751</v>
      </c>
      <c r="P16" s="835" t="s">
        <v>752</v>
      </c>
      <c r="Q16" s="832" t="s">
        <v>464</v>
      </c>
      <c r="R16" s="1249" t="s">
        <v>753</v>
      </c>
      <c r="S16" s="1250"/>
      <c r="T16" s="465"/>
      <c r="V16" s="826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9"/>
    </row>
    <row r="17" spans="2:35" ht="23.1" customHeight="1">
      <c r="B17" s="477"/>
      <c r="C17" s="836" t="s">
        <v>258</v>
      </c>
      <c r="D17" s="837" t="s">
        <v>258</v>
      </c>
      <c r="E17" s="836" t="s">
        <v>260</v>
      </c>
      <c r="F17" s="836" t="s">
        <v>463</v>
      </c>
      <c r="G17" s="836" t="s">
        <v>262</v>
      </c>
      <c r="H17" s="836" t="s">
        <v>266</v>
      </c>
      <c r="I17" s="836" t="s">
        <v>493</v>
      </c>
      <c r="J17" s="836" t="s">
        <v>529</v>
      </c>
      <c r="K17" s="836" t="s">
        <v>749</v>
      </c>
      <c r="L17" s="836">
        <f>ejercicio-1</f>
        <v>2018</v>
      </c>
      <c r="M17" s="836">
        <f>ejercicio</f>
        <v>2019</v>
      </c>
      <c r="N17" s="836">
        <f>ejercicio</f>
        <v>2019</v>
      </c>
      <c r="O17" s="836">
        <f>ejercicio</f>
        <v>2019</v>
      </c>
      <c r="P17" s="836">
        <f>ejercicio</f>
        <v>2019</v>
      </c>
      <c r="Q17" s="836">
        <f>ejercicio</f>
        <v>2019</v>
      </c>
      <c r="R17" s="838" t="s">
        <v>465</v>
      </c>
      <c r="S17" s="839" t="s">
        <v>466</v>
      </c>
      <c r="T17" s="465"/>
      <c r="V17" s="826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9"/>
    </row>
    <row r="18" spans="2:35" ht="23.1" customHeight="1">
      <c r="B18" s="477"/>
      <c r="C18" s="360">
        <v>1</v>
      </c>
      <c r="D18" s="357" t="s">
        <v>840</v>
      </c>
      <c r="E18" s="795">
        <v>39455</v>
      </c>
      <c r="F18" s="795"/>
      <c r="G18" s="360" t="s">
        <v>841</v>
      </c>
      <c r="H18" s="416" t="s">
        <v>842</v>
      </c>
      <c r="I18" s="416"/>
      <c r="J18" s="628"/>
      <c r="K18" s="424">
        <v>12000</v>
      </c>
      <c r="L18" s="424">
        <v>1216.3599999999999</v>
      </c>
      <c r="M18" s="629">
        <v>1655</v>
      </c>
      <c r="N18" s="629"/>
      <c r="O18" s="629"/>
      <c r="P18" s="558"/>
      <c r="Q18" s="840">
        <f>L18+M18-N18</f>
        <v>2871.3599999999997</v>
      </c>
      <c r="R18" s="683">
        <v>2871.36</v>
      </c>
      <c r="S18" s="684"/>
      <c r="T18" s="465"/>
      <c r="V18" s="826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9"/>
    </row>
    <row r="19" spans="2:35" ht="23.1" customHeight="1">
      <c r="B19" s="477"/>
      <c r="C19" s="360"/>
      <c r="D19" s="357"/>
      <c r="E19" s="795"/>
      <c r="F19" s="795"/>
      <c r="G19" s="360"/>
      <c r="H19" s="416"/>
      <c r="I19" s="416"/>
      <c r="J19" s="416"/>
      <c r="K19" s="424"/>
      <c r="L19" s="424"/>
      <c r="M19" s="866"/>
      <c r="N19" s="424"/>
      <c r="O19" s="424"/>
      <c r="P19" s="558"/>
      <c r="Q19" s="840">
        <f t="shared" ref="Q19:Q42" si="0">L19+M19-N19</f>
        <v>0</v>
      </c>
      <c r="R19" s="685"/>
      <c r="S19" s="686"/>
      <c r="T19" s="465"/>
      <c r="V19" s="826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9"/>
    </row>
    <row r="20" spans="2:35" ht="23.1" customHeight="1">
      <c r="B20" s="477"/>
      <c r="C20" s="360"/>
      <c r="D20" s="357"/>
      <c r="E20" s="795"/>
      <c r="F20" s="795"/>
      <c r="G20" s="360"/>
      <c r="H20" s="416"/>
      <c r="I20" s="416"/>
      <c r="J20" s="416"/>
      <c r="K20" s="424"/>
      <c r="L20" s="424"/>
      <c r="M20" s="424"/>
      <c r="N20" s="424"/>
      <c r="O20" s="424"/>
      <c r="P20" s="558"/>
      <c r="Q20" s="840">
        <f t="shared" si="0"/>
        <v>0</v>
      </c>
      <c r="R20" s="685"/>
      <c r="S20" s="686"/>
      <c r="T20" s="465"/>
      <c r="V20" s="826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9"/>
    </row>
    <row r="21" spans="2:35" ht="23.1" customHeight="1">
      <c r="B21" s="477"/>
      <c r="C21" s="360"/>
      <c r="D21" s="357"/>
      <c r="E21" s="795"/>
      <c r="F21" s="795"/>
      <c r="G21" s="360"/>
      <c r="H21" s="416"/>
      <c r="I21" s="416"/>
      <c r="J21" s="416"/>
      <c r="K21" s="424"/>
      <c r="L21" s="424"/>
      <c r="M21" s="424"/>
      <c r="N21" s="424"/>
      <c r="O21" s="424"/>
      <c r="P21" s="558"/>
      <c r="Q21" s="840">
        <f t="shared" si="0"/>
        <v>0</v>
      </c>
      <c r="R21" s="685"/>
      <c r="S21" s="686"/>
      <c r="T21" s="465"/>
      <c r="V21" s="826"/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9"/>
    </row>
    <row r="22" spans="2:35" ht="23.1" customHeight="1">
      <c r="B22" s="477"/>
      <c r="C22" s="360"/>
      <c r="D22" s="357"/>
      <c r="E22" s="795"/>
      <c r="F22" s="795"/>
      <c r="G22" s="360"/>
      <c r="H22" s="416"/>
      <c r="I22" s="416"/>
      <c r="J22" s="416"/>
      <c r="K22" s="424"/>
      <c r="L22" s="424"/>
      <c r="M22" s="424"/>
      <c r="N22" s="424"/>
      <c r="O22" s="424"/>
      <c r="P22" s="558"/>
      <c r="Q22" s="840">
        <f t="shared" si="0"/>
        <v>0</v>
      </c>
      <c r="R22" s="685"/>
      <c r="S22" s="686"/>
      <c r="T22" s="465"/>
      <c r="V22" s="826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9"/>
    </row>
    <row r="23" spans="2:35" ht="23.1" customHeight="1">
      <c r="B23" s="477"/>
      <c r="C23" s="360"/>
      <c r="D23" s="357"/>
      <c r="E23" s="795"/>
      <c r="F23" s="795"/>
      <c r="G23" s="360"/>
      <c r="H23" s="416"/>
      <c r="I23" s="416"/>
      <c r="J23" s="416"/>
      <c r="K23" s="424"/>
      <c r="L23" s="424"/>
      <c r="M23" s="424"/>
      <c r="N23" s="424"/>
      <c r="O23" s="424"/>
      <c r="P23" s="558"/>
      <c r="Q23" s="840">
        <f t="shared" si="0"/>
        <v>0</v>
      </c>
      <c r="R23" s="685"/>
      <c r="S23" s="686"/>
      <c r="T23" s="465"/>
      <c r="V23" s="826"/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9"/>
    </row>
    <row r="24" spans="2:35" ht="23.1" customHeight="1">
      <c r="B24" s="477"/>
      <c r="C24" s="360"/>
      <c r="D24" s="357"/>
      <c r="E24" s="795"/>
      <c r="F24" s="795"/>
      <c r="G24" s="360"/>
      <c r="H24" s="416"/>
      <c r="I24" s="416"/>
      <c r="J24" s="416"/>
      <c r="K24" s="424"/>
      <c r="L24" s="424"/>
      <c r="M24" s="424"/>
      <c r="N24" s="424"/>
      <c r="O24" s="424"/>
      <c r="P24" s="558"/>
      <c r="Q24" s="840">
        <f t="shared" si="0"/>
        <v>0</v>
      </c>
      <c r="R24" s="685"/>
      <c r="S24" s="686"/>
      <c r="T24" s="465"/>
      <c r="V24" s="826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9"/>
    </row>
    <row r="25" spans="2:35" ht="23.1" customHeight="1">
      <c r="B25" s="477"/>
      <c r="C25" s="360"/>
      <c r="D25" s="357"/>
      <c r="E25" s="795"/>
      <c r="F25" s="795"/>
      <c r="G25" s="360"/>
      <c r="H25" s="416"/>
      <c r="I25" s="416"/>
      <c r="J25" s="416"/>
      <c r="K25" s="424"/>
      <c r="L25" s="424"/>
      <c r="M25" s="424"/>
      <c r="N25" s="424"/>
      <c r="O25" s="424"/>
      <c r="P25" s="558"/>
      <c r="Q25" s="840">
        <f t="shared" si="0"/>
        <v>0</v>
      </c>
      <c r="R25" s="685"/>
      <c r="S25" s="686"/>
      <c r="T25" s="465"/>
      <c r="V25" s="826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9"/>
    </row>
    <row r="26" spans="2:35" ht="23.1" customHeight="1">
      <c r="B26" s="477"/>
      <c r="C26" s="360"/>
      <c r="D26" s="357"/>
      <c r="E26" s="795"/>
      <c r="F26" s="795"/>
      <c r="G26" s="360"/>
      <c r="H26" s="416"/>
      <c r="I26" s="416"/>
      <c r="J26" s="416"/>
      <c r="K26" s="424"/>
      <c r="L26" s="424"/>
      <c r="M26" s="424"/>
      <c r="N26" s="424"/>
      <c r="O26" s="424"/>
      <c r="P26" s="558"/>
      <c r="Q26" s="840">
        <f t="shared" si="0"/>
        <v>0</v>
      </c>
      <c r="R26" s="685"/>
      <c r="S26" s="686"/>
      <c r="T26" s="465"/>
      <c r="V26" s="826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9"/>
    </row>
    <row r="27" spans="2:35" ht="23.1" customHeight="1">
      <c r="B27" s="477"/>
      <c r="C27" s="360"/>
      <c r="D27" s="357"/>
      <c r="E27" s="795"/>
      <c r="F27" s="795"/>
      <c r="G27" s="360"/>
      <c r="H27" s="416"/>
      <c r="I27" s="416"/>
      <c r="J27" s="416"/>
      <c r="K27" s="424"/>
      <c r="L27" s="424"/>
      <c r="M27" s="424"/>
      <c r="N27" s="424"/>
      <c r="O27" s="424"/>
      <c r="P27" s="558"/>
      <c r="Q27" s="840">
        <f t="shared" si="0"/>
        <v>0</v>
      </c>
      <c r="R27" s="685"/>
      <c r="S27" s="686"/>
      <c r="T27" s="465"/>
      <c r="V27" s="826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9"/>
    </row>
    <row r="28" spans="2:35" ht="23.1" customHeight="1">
      <c r="B28" s="477"/>
      <c r="C28" s="360"/>
      <c r="D28" s="357"/>
      <c r="E28" s="416"/>
      <c r="F28" s="416"/>
      <c r="G28" s="360"/>
      <c r="H28" s="416"/>
      <c r="I28" s="416"/>
      <c r="J28" s="416"/>
      <c r="K28" s="424"/>
      <c r="L28" s="424"/>
      <c r="M28" s="424"/>
      <c r="N28" s="424"/>
      <c r="O28" s="424"/>
      <c r="P28" s="558"/>
      <c r="Q28" s="840">
        <f t="shared" si="0"/>
        <v>0</v>
      </c>
      <c r="R28" s="685"/>
      <c r="S28" s="686"/>
      <c r="T28" s="465"/>
      <c r="V28" s="826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9"/>
    </row>
    <row r="29" spans="2:35" ht="23.1" customHeight="1">
      <c r="B29" s="477"/>
      <c r="C29" s="360"/>
      <c r="D29" s="357"/>
      <c r="E29" s="416"/>
      <c r="F29" s="416"/>
      <c r="G29" s="360"/>
      <c r="H29" s="416"/>
      <c r="I29" s="416"/>
      <c r="J29" s="416"/>
      <c r="K29" s="424"/>
      <c r="L29" s="424"/>
      <c r="M29" s="424"/>
      <c r="N29" s="424"/>
      <c r="O29" s="424"/>
      <c r="P29" s="558"/>
      <c r="Q29" s="840">
        <f t="shared" si="0"/>
        <v>0</v>
      </c>
      <c r="R29" s="685"/>
      <c r="S29" s="686"/>
      <c r="T29" s="465"/>
      <c r="V29" s="826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9"/>
    </row>
    <row r="30" spans="2:35" ht="23.1" customHeight="1">
      <c r="B30" s="477"/>
      <c r="C30" s="360"/>
      <c r="D30" s="357"/>
      <c r="E30" s="416"/>
      <c r="F30" s="416"/>
      <c r="G30" s="360"/>
      <c r="H30" s="416"/>
      <c r="I30" s="416"/>
      <c r="J30" s="416"/>
      <c r="K30" s="424"/>
      <c r="L30" s="424"/>
      <c r="M30" s="424"/>
      <c r="N30" s="424"/>
      <c r="O30" s="424"/>
      <c r="P30" s="558"/>
      <c r="Q30" s="840">
        <f t="shared" si="0"/>
        <v>0</v>
      </c>
      <c r="R30" s="685"/>
      <c r="S30" s="686"/>
      <c r="T30" s="465"/>
      <c r="V30" s="826"/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9"/>
    </row>
    <row r="31" spans="2:35" ht="23.1" customHeight="1">
      <c r="B31" s="477"/>
      <c r="C31" s="360"/>
      <c r="D31" s="357"/>
      <c r="E31" s="416"/>
      <c r="F31" s="416"/>
      <c r="G31" s="360"/>
      <c r="H31" s="416"/>
      <c r="I31" s="416"/>
      <c r="J31" s="416"/>
      <c r="K31" s="424"/>
      <c r="L31" s="424"/>
      <c r="M31" s="424"/>
      <c r="N31" s="424"/>
      <c r="O31" s="424"/>
      <c r="P31" s="558"/>
      <c r="Q31" s="840">
        <f t="shared" si="0"/>
        <v>0</v>
      </c>
      <c r="R31" s="685"/>
      <c r="S31" s="686"/>
      <c r="T31" s="465"/>
      <c r="V31" s="826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9"/>
    </row>
    <row r="32" spans="2:35" ht="23.1" customHeight="1">
      <c r="B32" s="477"/>
      <c r="C32" s="360"/>
      <c r="D32" s="357"/>
      <c r="E32" s="416"/>
      <c r="F32" s="416"/>
      <c r="G32" s="360"/>
      <c r="H32" s="416"/>
      <c r="I32" s="416"/>
      <c r="J32" s="416"/>
      <c r="K32" s="424"/>
      <c r="L32" s="424"/>
      <c r="M32" s="424"/>
      <c r="N32" s="424"/>
      <c r="O32" s="424"/>
      <c r="P32" s="558"/>
      <c r="Q32" s="840">
        <f t="shared" si="0"/>
        <v>0</v>
      </c>
      <c r="R32" s="685"/>
      <c r="S32" s="686"/>
      <c r="T32" s="465"/>
      <c r="V32" s="826"/>
      <c r="W32" s="828"/>
      <c r="X32" s="828"/>
      <c r="Y32" s="828"/>
      <c r="Z32" s="828"/>
      <c r="AA32" s="828"/>
      <c r="AB32" s="828"/>
      <c r="AC32" s="828"/>
      <c r="AD32" s="828"/>
      <c r="AE32" s="828"/>
      <c r="AF32" s="828"/>
      <c r="AG32" s="828"/>
      <c r="AH32" s="828"/>
      <c r="AI32" s="829"/>
    </row>
    <row r="33" spans="2:35" ht="23.1" customHeight="1">
      <c r="B33" s="477"/>
      <c r="C33" s="360"/>
      <c r="D33" s="357"/>
      <c r="E33" s="416"/>
      <c r="F33" s="416"/>
      <c r="G33" s="360"/>
      <c r="H33" s="416"/>
      <c r="I33" s="416"/>
      <c r="J33" s="416"/>
      <c r="K33" s="424"/>
      <c r="L33" s="424"/>
      <c r="M33" s="424"/>
      <c r="N33" s="424"/>
      <c r="O33" s="424"/>
      <c r="P33" s="558"/>
      <c r="Q33" s="840">
        <f>L33+M33-N33</f>
        <v>0</v>
      </c>
      <c r="R33" s="685"/>
      <c r="S33" s="686"/>
      <c r="T33" s="465"/>
      <c r="V33" s="826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9"/>
    </row>
    <row r="34" spans="2:35" ht="23.1" customHeight="1">
      <c r="B34" s="477"/>
      <c r="C34" s="360"/>
      <c r="D34" s="357"/>
      <c r="E34" s="416"/>
      <c r="F34" s="416"/>
      <c r="G34" s="360"/>
      <c r="H34" s="416"/>
      <c r="I34" s="416"/>
      <c r="J34" s="416"/>
      <c r="K34" s="424"/>
      <c r="L34" s="424"/>
      <c r="M34" s="424"/>
      <c r="N34" s="424"/>
      <c r="O34" s="424"/>
      <c r="P34" s="558"/>
      <c r="Q34" s="840">
        <f t="shared" si="0"/>
        <v>0</v>
      </c>
      <c r="R34" s="685"/>
      <c r="S34" s="686"/>
      <c r="T34" s="465"/>
      <c r="V34" s="826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9"/>
    </row>
    <row r="35" spans="2:35" ht="23.1" customHeight="1">
      <c r="B35" s="477"/>
      <c r="C35" s="360"/>
      <c r="D35" s="357"/>
      <c r="E35" s="416"/>
      <c r="F35" s="416"/>
      <c r="G35" s="360"/>
      <c r="H35" s="416"/>
      <c r="I35" s="416"/>
      <c r="J35" s="416"/>
      <c r="K35" s="424"/>
      <c r="L35" s="424"/>
      <c r="M35" s="424"/>
      <c r="N35" s="424"/>
      <c r="O35" s="424"/>
      <c r="P35" s="558"/>
      <c r="Q35" s="840">
        <f t="shared" si="0"/>
        <v>0</v>
      </c>
      <c r="R35" s="685"/>
      <c r="S35" s="686"/>
      <c r="T35" s="465"/>
      <c r="V35" s="826"/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828"/>
      <c r="AI35" s="829"/>
    </row>
    <row r="36" spans="2:35" ht="23.1" customHeight="1">
      <c r="B36" s="477"/>
      <c r="C36" s="360"/>
      <c r="D36" s="357"/>
      <c r="E36" s="416"/>
      <c r="F36" s="416"/>
      <c r="G36" s="360"/>
      <c r="H36" s="416"/>
      <c r="I36" s="416"/>
      <c r="J36" s="416"/>
      <c r="K36" s="424"/>
      <c r="L36" s="424"/>
      <c r="M36" s="424"/>
      <c r="N36" s="424"/>
      <c r="O36" s="424"/>
      <c r="P36" s="558"/>
      <c r="Q36" s="840">
        <f t="shared" si="0"/>
        <v>0</v>
      </c>
      <c r="R36" s="685"/>
      <c r="S36" s="686"/>
      <c r="T36" s="465"/>
      <c r="V36" s="826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9"/>
    </row>
    <row r="37" spans="2:35" ht="23.1" customHeight="1">
      <c r="B37" s="477"/>
      <c r="C37" s="360"/>
      <c r="D37" s="357"/>
      <c r="E37" s="416"/>
      <c r="F37" s="416"/>
      <c r="G37" s="360"/>
      <c r="H37" s="416"/>
      <c r="I37" s="416"/>
      <c r="J37" s="416"/>
      <c r="K37" s="424"/>
      <c r="L37" s="424"/>
      <c r="M37" s="424"/>
      <c r="N37" s="424"/>
      <c r="O37" s="424"/>
      <c r="P37" s="558"/>
      <c r="Q37" s="840">
        <f t="shared" si="0"/>
        <v>0</v>
      </c>
      <c r="R37" s="685"/>
      <c r="S37" s="686"/>
      <c r="T37" s="465"/>
      <c r="V37" s="826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9"/>
    </row>
    <row r="38" spans="2:35" ht="23.1" customHeight="1">
      <c r="B38" s="477"/>
      <c r="C38" s="360"/>
      <c r="D38" s="357"/>
      <c r="E38" s="416"/>
      <c r="F38" s="416"/>
      <c r="G38" s="360"/>
      <c r="H38" s="416"/>
      <c r="I38" s="416"/>
      <c r="J38" s="416"/>
      <c r="K38" s="424"/>
      <c r="L38" s="424"/>
      <c r="M38" s="424"/>
      <c r="N38" s="424"/>
      <c r="O38" s="424"/>
      <c r="P38" s="558"/>
      <c r="Q38" s="840">
        <f t="shared" si="0"/>
        <v>0</v>
      </c>
      <c r="R38" s="685"/>
      <c r="S38" s="686"/>
      <c r="T38" s="465"/>
      <c r="V38" s="826"/>
      <c r="W38" s="828"/>
      <c r="X38" s="828"/>
      <c r="Y38" s="828"/>
      <c r="Z38" s="828"/>
      <c r="AA38" s="828"/>
      <c r="AB38" s="828"/>
      <c r="AC38" s="828"/>
      <c r="AD38" s="828"/>
      <c r="AE38" s="828"/>
      <c r="AF38" s="828"/>
      <c r="AG38" s="828"/>
      <c r="AH38" s="828"/>
      <c r="AI38" s="829"/>
    </row>
    <row r="39" spans="2:35" ht="23.1" customHeight="1">
      <c r="B39" s="477"/>
      <c r="C39" s="360"/>
      <c r="D39" s="357"/>
      <c r="E39" s="416"/>
      <c r="F39" s="416"/>
      <c r="G39" s="360"/>
      <c r="H39" s="416"/>
      <c r="I39" s="416"/>
      <c r="J39" s="416"/>
      <c r="K39" s="424"/>
      <c r="L39" s="424"/>
      <c r="M39" s="424"/>
      <c r="N39" s="424"/>
      <c r="O39" s="424"/>
      <c r="P39" s="558"/>
      <c r="Q39" s="840">
        <f t="shared" si="0"/>
        <v>0</v>
      </c>
      <c r="R39" s="685"/>
      <c r="S39" s="686"/>
      <c r="T39" s="465"/>
      <c r="V39" s="826"/>
      <c r="W39" s="828"/>
      <c r="X39" s="828"/>
      <c r="Y39" s="828"/>
      <c r="Z39" s="828"/>
      <c r="AA39" s="828"/>
      <c r="AB39" s="828"/>
      <c r="AC39" s="828"/>
      <c r="AD39" s="828"/>
      <c r="AE39" s="828"/>
      <c r="AF39" s="828"/>
      <c r="AG39" s="828"/>
      <c r="AH39" s="828"/>
      <c r="AI39" s="829"/>
    </row>
    <row r="40" spans="2:35" ht="23.1" customHeight="1">
      <c r="B40" s="477"/>
      <c r="C40" s="360"/>
      <c r="D40" s="357"/>
      <c r="E40" s="416"/>
      <c r="F40" s="416"/>
      <c r="G40" s="360"/>
      <c r="H40" s="416"/>
      <c r="I40" s="416"/>
      <c r="J40" s="416"/>
      <c r="K40" s="424"/>
      <c r="L40" s="424"/>
      <c r="M40" s="424"/>
      <c r="N40" s="424"/>
      <c r="O40" s="424"/>
      <c r="P40" s="558"/>
      <c r="Q40" s="840">
        <f t="shared" si="0"/>
        <v>0</v>
      </c>
      <c r="R40" s="685"/>
      <c r="S40" s="686"/>
      <c r="T40" s="465"/>
      <c r="V40" s="826"/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828"/>
      <c r="AI40" s="829"/>
    </row>
    <row r="41" spans="2:35" ht="23.1" customHeight="1">
      <c r="B41" s="477"/>
      <c r="C41" s="360"/>
      <c r="D41" s="358"/>
      <c r="E41" s="417"/>
      <c r="F41" s="417"/>
      <c r="G41" s="361"/>
      <c r="H41" s="417"/>
      <c r="I41" s="417"/>
      <c r="J41" s="417"/>
      <c r="K41" s="425"/>
      <c r="L41" s="425"/>
      <c r="M41" s="425"/>
      <c r="N41" s="425"/>
      <c r="O41" s="425"/>
      <c r="P41" s="559"/>
      <c r="Q41" s="841">
        <f>L41+M41-N41</f>
        <v>0</v>
      </c>
      <c r="R41" s="685"/>
      <c r="S41" s="686"/>
      <c r="T41" s="465"/>
      <c r="V41" s="826"/>
      <c r="W41" s="828"/>
      <c r="X41" s="828"/>
      <c r="Y41" s="828"/>
      <c r="Z41" s="828"/>
      <c r="AA41" s="828"/>
      <c r="AB41" s="828"/>
      <c r="AC41" s="828"/>
      <c r="AD41" s="828"/>
      <c r="AE41" s="828"/>
      <c r="AF41" s="828"/>
      <c r="AG41" s="828"/>
      <c r="AH41" s="828"/>
      <c r="AI41" s="829"/>
    </row>
    <row r="42" spans="2:35" ht="23.1" customHeight="1">
      <c r="B42" s="477"/>
      <c r="C42" s="362"/>
      <c r="D42" s="359"/>
      <c r="E42" s="418"/>
      <c r="F42" s="418"/>
      <c r="G42" s="362"/>
      <c r="H42" s="418"/>
      <c r="I42" s="418"/>
      <c r="J42" s="418"/>
      <c r="K42" s="426"/>
      <c r="L42" s="426"/>
      <c r="M42" s="426"/>
      <c r="N42" s="426"/>
      <c r="O42" s="426"/>
      <c r="P42" s="560"/>
      <c r="Q42" s="842">
        <f t="shared" si="0"/>
        <v>0</v>
      </c>
      <c r="R42" s="687"/>
      <c r="S42" s="688"/>
      <c r="T42" s="465"/>
      <c r="V42" s="826"/>
      <c r="W42" s="828"/>
      <c r="X42" s="828"/>
      <c r="Y42" s="828"/>
      <c r="Z42" s="828"/>
      <c r="AA42" s="828"/>
      <c r="AB42" s="828"/>
      <c r="AC42" s="828"/>
      <c r="AD42" s="828"/>
      <c r="AE42" s="828"/>
      <c r="AF42" s="828"/>
      <c r="AG42" s="828"/>
      <c r="AH42" s="828"/>
      <c r="AI42" s="829"/>
    </row>
    <row r="43" spans="2:35" ht="23.1" customHeight="1" thickBot="1">
      <c r="B43" s="477"/>
      <c r="C43" s="455"/>
      <c r="D43" s="455"/>
      <c r="E43" s="820"/>
      <c r="F43" s="820"/>
      <c r="G43" s="820"/>
      <c r="H43" s="1251" t="s">
        <v>264</v>
      </c>
      <c r="I43" s="1252"/>
      <c r="J43" s="1253"/>
      <c r="K43" s="843">
        <f t="shared" ref="K43:S43" si="1">SUM(K18:K42)</f>
        <v>12000</v>
      </c>
      <c r="L43" s="844">
        <f t="shared" si="1"/>
        <v>1216.3599999999999</v>
      </c>
      <c r="M43" s="845">
        <f t="shared" si="1"/>
        <v>1655</v>
      </c>
      <c r="N43" s="845">
        <f t="shared" si="1"/>
        <v>0</v>
      </c>
      <c r="O43" s="843">
        <f t="shared" si="1"/>
        <v>0</v>
      </c>
      <c r="P43" s="843">
        <f t="shared" si="1"/>
        <v>0</v>
      </c>
      <c r="Q43" s="846">
        <f t="shared" si="1"/>
        <v>2871.3599999999997</v>
      </c>
      <c r="R43" s="845">
        <f t="shared" si="1"/>
        <v>2871.36</v>
      </c>
      <c r="S43" s="513">
        <f t="shared" si="1"/>
        <v>0</v>
      </c>
      <c r="T43" s="465"/>
      <c r="V43" s="847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9"/>
    </row>
    <row r="44" spans="2:35" ht="23.1" customHeight="1">
      <c r="B44" s="477"/>
      <c r="C44" s="455"/>
      <c r="D44" s="455"/>
      <c r="E44" s="820"/>
      <c r="F44" s="820"/>
      <c r="G44" s="820"/>
      <c r="H44" s="848"/>
      <c r="I44" s="848"/>
      <c r="J44" s="848"/>
      <c r="K44" s="820"/>
      <c r="L44" s="820"/>
      <c r="M44" s="820"/>
      <c r="N44" s="820"/>
      <c r="O44" s="820"/>
      <c r="P44" s="820"/>
      <c r="Q44" s="820"/>
      <c r="R44" s="820"/>
      <c r="S44" s="820"/>
      <c r="T44" s="465"/>
      <c r="V44" s="847"/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9"/>
    </row>
    <row r="45" spans="2:35" ht="23.1" customHeight="1">
      <c r="B45" s="477"/>
      <c r="C45" s="831" t="s">
        <v>745</v>
      </c>
      <c r="D45" s="799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65"/>
      <c r="V45" s="826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9"/>
    </row>
    <row r="46" spans="2:35" ht="23.1" customHeight="1">
      <c r="B46" s="477"/>
      <c r="C46" s="799"/>
      <c r="D46" s="799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65"/>
      <c r="V46" s="826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9"/>
    </row>
    <row r="47" spans="2:35" ht="23.1" customHeight="1">
      <c r="B47" s="477"/>
      <c r="C47" s="799"/>
      <c r="D47" s="799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65"/>
      <c r="V47" s="826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9"/>
    </row>
    <row r="48" spans="2:35" ht="42" customHeight="1">
      <c r="B48" s="477"/>
      <c r="C48" s="832" t="s">
        <v>257</v>
      </c>
      <c r="D48" s="833" t="s">
        <v>259</v>
      </c>
      <c r="E48" s="832" t="s">
        <v>462</v>
      </c>
      <c r="F48" s="832" t="s">
        <v>462</v>
      </c>
      <c r="G48" s="832" t="s">
        <v>261</v>
      </c>
      <c r="H48" s="832" t="s">
        <v>265</v>
      </c>
      <c r="I48" s="832" t="s">
        <v>267</v>
      </c>
      <c r="J48" s="832" t="s">
        <v>501</v>
      </c>
      <c r="K48" s="832" t="s">
        <v>263</v>
      </c>
      <c r="L48" s="832" t="s">
        <v>464</v>
      </c>
      <c r="M48" s="834" t="s">
        <v>475</v>
      </c>
      <c r="N48" s="832" t="s">
        <v>750</v>
      </c>
      <c r="O48" s="832" t="s">
        <v>751</v>
      </c>
      <c r="P48" s="835" t="s">
        <v>752</v>
      </c>
      <c r="Q48" s="832" t="s">
        <v>464</v>
      </c>
      <c r="R48" s="1249" t="s">
        <v>753</v>
      </c>
      <c r="S48" s="1250"/>
      <c r="T48" s="465"/>
      <c r="V48" s="826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9"/>
    </row>
    <row r="49" spans="2:35" ht="23.1" customHeight="1">
      <c r="B49" s="477"/>
      <c r="C49" s="836" t="s">
        <v>258</v>
      </c>
      <c r="D49" s="837" t="s">
        <v>258</v>
      </c>
      <c r="E49" s="836" t="s">
        <v>260</v>
      </c>
      <c r="F49" s="836" t="s">
        <v>463</v>
      </c>
      <c r="G49" s="836" t="s">
        <v>262</v>
      </c>
      <c r="H49" s="836" t="s">
        <v>266</v>
      </c>
      <c r="I49" s="836" t="s">
        <v>493</v>
      </c>
      <c r="J49" s="836" t="s">
        <v>529</v>
      </c>
      <c r="K49" s="836" t="s">
        <v>749</v>
      </c>
      <c r="L49" s="836">
        <f>ejercicio-1</f>
        <v>2018</v>
      </c>
      <c r="M49" s="836">
        <f>ejercicio</f>
        <v>2019</v>
      </c>
      <c r="N49" s="836">
        <f>ejercicio</f>
        <v>2019</v>
      </c>
      <c r="O49" s="836">
        <f>ejercicio</f>
        <v>2019</v>
      </c>
      <c r="P49" s="836">
        <f>ejercicio</f>
        <v>2019</v>
      </c>
      <c r="Q49" s="836">
        <f>ejercicio</f>
        <v>2019</v>
      </c>
      <c r="R49" s="838" t="s">
        <v>465</v>
      </c>
      <c r="S49" s="839" t="s">
        <v>466</v>
      </c>
      <c r="T49" s="465"/>
      <c r="V49" s="826"/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  <c r="AG49" s="828"/>
      <c r="AH49" s="828"/>
      <c r="AI49" s="829"/>
    </row>
    <row r="50" spans="2:35" ht="23.1" customHeight="1">
      <c r="B50" s="477"/>
      <c r="C50" s="360"/>
      <c r="D50" s="796"/>
      <c r="E50" s="416"/>
      <c r="F50" s="416"/>
      <c r="G50" s="360"/>
      <c r="H50" s="416"/>
      <c r="I50" s="416"/>
      <c r="J50" s="628"/>
      <c r="K50" s="424"/>
      <c r="L50" s="424"/>
      <c r="M50" s="629"/>
      <c r="N50" s="629"/>
      <c r="O50" s="629"/>
      <c r="P50" s="558"/>
      <c r="Q50" s="849">
        <f>L50+M50-N50</f>
        <v>0</v>
      </c>
      <c r="R50" s="683"/>
      <c r="S50" s="684"/>
      <c r="T50" s="465"/>
      <c r="V50" s="826"/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  <c r="AG50" s="828"/>
      <c r="AH50" s="828"/>
      <c r="AI50" s="829"/>
    </row>
    <row r="51" spans="2:35" ht="23.1" customHeight="1">
      <c r="B51" s="477"/>
      <c r="C51" s="360"/>
      <c r="D51" s="357"/>
      <c r="E51" s="416"/>
      <c r="F51" s="416"/>
      <c r="G51" s="360"/>
      <c r="H51" s="416"/>
      <c r="I51" s="416"/>
      <c r="J51" s="416"/>
      <c r="K51" s="424"/>
      <c r="L51" s="424"/>
      <c r="M51" s="424"/>
      <c r="N51" s="424"/>
      <c r="O51" s="424"/>
      <c r="P51" s="558"/>
      <c r="Q51" s="840">
        <f t="shared" ref="Q51:Q74" si="2">L51+M51-N51</f>
        <v>0</v>
      </c>
      <c r="R51" s="685"/>
      <c r="S51" s="686"/>
      <c r="T51" s="465"/>
      <c r="V51" s="826"/>
      <c r="W51" s="828"/>
      <c r="X51" s="828"/>
      <c r="Y51" s="828"/>
      <c r="Z51" s="828"/>
      <c r="AA51" s="828"/>
      <c r="AB51" s="828"/>
      <c r="AC51" s="828"/>
      <c r="AD51" s="828"/>
      <c r="AE51" s="828"/>
      <c r="AF51" s="828"/>
      <c r="AG51" s="828"/>
      <c r="AH51" s="828"/>
      <c r="AI51" s="829"/>
    </row>
    <row r="52" spans="2:35" ht="23.1" customHeight="1">
      <c r="B52" s="477"/>
      <c r="C52" s="360"/>
      <c r="D52" s="357"/>
      <c r="E52" s="416" t="s">
        <v>451</v>
      </c>
      <c r="F52" s="416"/>
      <c r="G52" s="360"/>
      <c r="H52" s="416"/>
      <c r="I52" s="416"/>
      <c r="J52" s="416"/>
      <c r="K52" s="424"/>
      <c r="L52" s="424"/>
      <c r="M52" s="424"/>
      <c r="N52" s="424"/>
      <c r="O52" s="424"/>
      <c r="P52" s="558"/>
      <c r="Q52" s="840">
        <f t="shared" si="2"/>
        <v>0</v>
      </c>
      <c r="R52" s="685"/>
      <c r="S52" s="686"/>
      <c r="T52" s="465"/>
      <c r="V52" s="826"/>
      <c r="W52" s="828"/>
      <c r="X52" s="828"/>
      <c r="Y52" s="828"/>
      <c r="Z52" s="828"/>
      <c r="AA52" s="828"/>
      <c r="AB52" s="828"/>
      <c r="AC52" s="828"/>
      <c r="AD52" s="828"/>
      <c r="AE52" s="828"/>
      <c r="AF52" s="828"/>
      <c r="AG52" s="828"/>
      <c r="AH52" s="828"/>
      <c r="AI52" s="829"/>
    </row>
    <row r="53" spans="2:35" ht="23.1" customHeight="1">
      <c r="B53" s="477"/>
      <c r="C53" s="360"/>
      <c r="D53" s="357"/>
      <c r="E53" s="416"/>
      <c r="F53" s="416"/>
      <c r="G53" s="360"/>
      <c r="H53" s="416"/>
      <c r="I53" s="416"/>
      <c r="J53" s="416"/>
      <c r="K53" s="424"/>
      <c r="L53" s="424"/>
      <c r="M53" s="424"/>
      <c r="N53" s="424"/>
      <c r="O53" s="424"/>
      <c r="P53" s="558"/>
      <c r="Q53" s="840">
        <f t="shared" si="2"/>
        <v>0</v>
      </c>
      <c r="R53" s="685"/>
      <c r="S53" s="686"/>
      <c r="T53" s="465"/>
      <c r="V53" s="826"/>
      <c r="W53" s="828"/>
      <c r="X53" s="828"/>
      <c r="Y53" s="828"/>
      <c r="Z53" s="828"/>
      <c r="AA53" s="828"/>
      <c r="AB53" s="828"/>
      <c r="AC53" s="828"/>
      <c r="AD53" s="828"/>
      <c r="AE53" s="828"/>
      <c r="AF53" s="828"/>
      <c r="AG53" s="828"/>
      <c r="AH53" s="828"/>
      <c r="AI53" s="829"/>
    </row>
    <row r="54" spans="2:35" ht="23.1" customHeight="1">
      <c r="B54" s="477"/>
      <c r="C54" s="360"/>
      <c r="D54" s="357"/>
      <c r="E54" s="416"/>
      <c r="F54" s="416"/>
      <c r="G54" s="360"/>
      <c r="H54" s="416"/>
      <c r="I54" s="416"/>
      <c r="J54" s="416"/>
      <c r="K54" s="424"/>
      <c r="L54" s="424"/>
      <c r="M54" s="424"/>
      <c r="N54" s="424"/>
      <c r="O54" s="424"/>
      <c r="P54" s="558"/>
      <c r="Q54" s="840">
        <f t="shared" si="2"/>
        <v>0</v>
      </c>
      <c r="R54" s="685"/>
      <c r="S54" s="686"/>
      <c r="T54" s="465"/>
      <c r="V54" s="826"/>
      <c r="W54" s="828"/>
      <c r="X54" s="828"/>
      <c r="Y54" s="828"/>
      <c r="Z54" s="828"/>
      <c r="AA54" s="828"/>
      <c r="AB54" s="828"/>
      <c r="AC54" s="828"/>
      <c r="AD54" s="828"/>
      <c r="AE54" s="828"/>
      <c r="AF54" s="828"/>
      <c r="AG54" s="828"/>
      <c r="AH54" s="828"/>
      <c r="AI54" s="829"/>
    </row>
    <row r="55" spans="2:35" ht="23.1" customHeight="1">
      <c r="B55" s="477"/>
      <c r="C55" s="360"/>
      <c r="D55" s="357"/>
      <c r="E55" s="416"/>
      <c r="F55" s="416"/>
      <c r="G55" s="360"/>
      <c r="H55" s="416"/>
      <c r="I55" s="416"/>
      <c r="J55" s="416"/>
      <c r="K55" s="424"/>
      <c r="L55" s="424"/>
      <c r="M55" s="424"/>
      <c r="N55" s="424"/>
      <c r="O55" s="424"/>
      <c r="P55" s="558"/>
      <c r="Q55" s="840">
        <f t="shared" si="2"/>
        <v>0</v>
      </c>
      <c r="R55" s="685"/>
      <c r="S55" s="686"/>
      <c r="T55" s="465"/>
      <c r="V55" s="826"/>
      <c r="W55" s="828"/>
      <c r="X55" s="828"/>
      <c r="Y55" s="828"/>
      <c r="Z55" s="828"/>
      <c r="AA55" s="828"/>
      <c r="AB55" s="828"/>
      <c r="AC55" s="828"/>
      <c r="AD55" s="828"/>
      <c r="AE55" s="828"/>
      <c r="AF55" s="828"/>
      <c r="AG55" s="828"/>
      <c r="AH55" s="828"/>
      <c r="AI55" s="829"/>
    </row>
    <row r="56" spans="2:35" ht="23.1" customHeight="1">
      <c r="B56" s="477"/>
      <c r="C56" s="360"/>
      <c r="D56" s="357"/>
      <c r="E56" s="416"/>
      <c r="F56" s="416"/>
      <c r="G56" s="360"/>
      <c r="H56" s="416"/>
      <c r="I56" s="416"/>
      <c r="J56" s="416"/>
      <c r="K56" s="424"/>
      <c r="L56" s="424"/>
      <c r="M56" s="424"/>
      <c r="N56" s="424"/>
      <c r="O56" s="424"/>
      <c r="P56" s="558"/>
      <c r="Q56" s="840">
        <f t="shared" si="2"/>
        <v>0</v>
      </c>
      <c r="R56" s="685"/>
      <c r="S56" s="686"/>
      <c r="T56" s="465"/>
      <c r="V56" s="826"/>
      <c r="W56" s="828"/>
      <c r="X56" s="828"/>
      <c r="Y56" s="828"/>
      <c r="Z56" s="828"/>
      <c r="AA56" s="828"/>
      <c r="AB56" s="828"/>
      <c r="AC56" s="828"/>
      <c r="AD56" s="828"/>
      <c r="AE56" s="828"/>
      <c r="AF56" s="828"/>
      <c r="AG56" s="828"/>
      <c r="AH56" s="828"/>
      <c r="AI56" s="829"/>
    </row>
    <row r="57" spans="2:35" ht="23.1" customHeight="1">
      <c r="B57" s="477"/>
      <c r="C57" s="360"/>
      <c r="D57" s="357"/>
      <c r="E57" s="416"/>
      <c r="F57" s="416"/>
      <c r="G57" s="360"/>
      <c r="H57" s="416"/>
      <c r="I57" s="416"/>
      <c r="J57" s="416"/>
      <c r="K57" s="424"/>
      <c r="L57" s="424"/>
      <c r="M57" s="424"/>
      <c r="N57" s="424"/>
      <c r="O57" s="424"/>
      <c r="P57" s="558"/>
      <c r="Q57" s="840">
        <f t="shared" si="2"/>
        <v>0</v>
      </c>
      <c r="R57" s="685"/>
      <c r="S57" s="686"/>
      <c r="T57" s="465"/>
      <c r="V57" s="826"/>
      <c r="W57" s="828"/>
      <c r="X57" s="828"/>
      <c r="Y57" s="828"/>
      <c r="Z57" s="828"/>
      <c r="AA57" s="828"/>
      <c r="AB57" s="828"/>
      <c r="AC57" s="828"/>
      <c r="AD57" s="828"/>
      <c r="AE57" s="828"/>
      <c r="AF57" s="828"/>
      <c r="AG57" s="828"/>
      <c r="AH57" s="828"/>
      <c r="AI57" s="829"/>
    </row>
    <row r="58" spans="2:35" ht="23.1" customHeight="1">
      <c r="B58" s="477"/>
      <c r="C58" s="360"/>
      <c r="D58" s="357"/>
      <c r="E58" s="416"/>
      <c r="F58" s="416"/>
      <c r="G58" s="360"/>
      <c r="H58" s="416"/>
      <c r="I58" s="416"/>
      <c r="J58" s="416"/>
      <c r="K58" s="424"/>
      <c r="L58" s="424"/>
      <c r="M58" s="424"/>
      <c r="N58" s="424"/>
      <c r="O58" s="424"/>
      <c r="P58" s="558"/>
      <c r="Q58" s="840">
        <f t="shared" si="2"/>
        <v>0</v>
      </c>
      <c r="R58" s="685"/>
      <c r="S58" s="686"/>
      <c r="T58" s="465"/>
      <c r="V58" s="826"/>
      <c r="W58" s="828"/>
      <c r="X58" s="828"/>
      <c r="Y58" s="828"/>
      <c r="Z58" s="828"/>
      <c r="AA58" s="828"/>
      <c r="AB58" s="828"/>
      <c r="AC58" s="828"/>
      <c r="AD58" s="828"/>
      <c r="AE58" s="828"/>
      <c r="AF58" s="828"/>
      <c r="AG58" s="828"/>
      <c r="AH58" s="828"/>
      <c r="AI58" s="829"/>
    </row>
    <row r="59" spans="2:35" ht="23.1" customHeight="1">
      <c r="B59" s="477"/>
      <c r="C59" s="360"/>
      <c r="D59" s="357"/>
      <c r="E59" s="416"/>
      <c r="F59" s="416"/>
      <c r="G59" s="360"/>
      <c r="H59" s="416"/>
      <c r="I59" s="416"/>
      <c r="J59" s="416"/>
      <c r="K59" s="424"/>
      <c r="L59" s="424"/>
      <c r="M59" s="424"/>
      <c r="N59" s="424"/>
      <c r="O59" s="424"/>
      <c r="P59" s="558"/>
      <c r="Q59" s="840">
        <f t="shared" si="2"/>
        <v>0</v>
      </c>
      <c r="R59" s="685"/>
      <c r="S59" s="686"/>
      <c r="T59" s="465"/>
      <c r="V59" s="826"/>
      <c r="W59" s="828"/>
      <c r="X59" s="828"/>
      <c r="Y59" s="828"/>
      <c r="Z59" s="828"/>
      <c r="AA59" s="828"/>
      <c r="AB59" s="828"/>
      <c r="AC59" s="828"/>
      <c r="AD59" s="828"/>
      <c r="AE59" s="828"/>
      <c r="AF59" s="828"/>
      <c r="AG59" s="828"/>
      <c r="AH59" s="828"/>
      <c r="AI59" s="829"/>
    </row>
    <row r="60" spans="2:35" ht="23.1" customHeight="1">
      <c r="B60" s="477"/>
      <c r="C60" s="360"/>
      <c r="D60" s="357"/>
      <c r="E60" s="416"/>
      <c r="F60" s="416"/>
      <c r="G60" s="360"/>
      <c r="H60" s="416"/>
      <c r="I60" s="416"/>
      <c r="J60" s="416"/>
      <c r="K60" s="424"/>
      <c r="L60" s="424"/>
      <c r="M60" s="424"/>
      <c r="N60" s="424"/>
      <c r="O60" s="424"/>
      <c r="P60" s="558"/>
      <c r="Q60" s="840">
        <f t="shared" si="2"/>
        <v>0</v>
      </c>
      <c r="R60" s="685"/>
      <c r="S60" s="686"/>
      <c r="T60" s="465"/>
      <c r="V60" s="826"/>
      <c r="W60" s="828"/>
      <c r="X60" s="828"/>
      <c r="Y60" s="828"/>
      <c r="Z60" s="828"/>
      <c r="AA60" s="828"/>
      <c r="AB60" s="828"/>
      <c r="AC60" s="828"/>
      <c r="AD60" s="828"/>
      <c r="AE60" s="828"/>
      <c r="AF60" s="828"/>
      <c r="AG60" s="828"/>
      <c r="AH60" s="828"/>
      <c r="AI60" s="829"/>
    </row>
    <row r="61" spans="2:35" ht="23.1" customHeight="1">
      <c r="B61" s="477"/>
      <c r="C61" s="360"/>
      <c r="D61" s="357"/>
      <c r="E61" s="416"/>
      <c r="F61" s="416"/>
      <c r="G61" s="360"/>
      <c r="H61" s="416"/>
      <c r="I61" s="416"/>
      <c r="J61" s="416"/>
      <c r="K61" s="424"/>
      <c r="L61" s="424"/>
      <c r="M61" s="424"/>
      <c r="N61" s="424"/>
      <c r="O61" s="424"/>
      <c r="P61" s="558"/>
      <c r="Q61" s="840">
        <f t="shared" si="2"/>
        <v>0</v>
      </c>
      <c r="R61" s="685"/>
      <c r="S61" s="686"/>
      <c r="T61" s="465"/>
      <c r="V61" s="826"/>
      <c r="W61" s="828"/>
      <c r="X61" s="828"/>
      <c r="Y61" s="828"/>
      <c r="Z61" s="828"/>
      <c r="AA61" s="828"/>
      <c r="AB61" s="828"/>
      <c r="AC61" s="828"/>
      <c r="AD61" s="828"/>
      <c r="AE61" s="828"/>
      <c r="AF61" s="828"/>
      <c r="AG61" s="828"/>
      <c r="AH61" s="828"/>
      <c r="AI61" s="829"/>
    </row>
    <row r="62" spans="2:35" ht="23.1" customHeight="1">
      <c r="B62" s="477"/>
      <c r="C62" s="360"/>
      <c r="D62" s="357"/>
      <c r="E62" s="416"/>
      <c r="F62" s="416"/>
      <c r="G62" s="360"/>
      <c r="H62" s="416"/>
      <c r="I62" s="416"/>
      <c r="J62" s="416"/>
      <c r="K62" s="424"/>
      <c r="L62" s="424"/>
      <c r="M62" s="424"/>
      <c r="N62" s="424"/>
      <c r="O62" s="424"/>
      <c r="P62" s="558"/>
      <c r="Q62" s="840">
        <f t="shared" si="2"/>
        <v>0</v>
      </c>
      <c r="R62" s="685"/>
      <c r="S62" s="686"/>
      <c r="T62" s="465"/>
      <c r="V62" s="826"/>
      <c r="W62" s="828"/>
      <c r="X62" s="828"/>
      <c r="Y62" s="828"/>
      <c r="Z62" s="828"/>
      <c r="AA62" s="828"/>
      <c r="AB62" s="828"/>
      <c r="AC62" s="828"/>
      <c r="AD62" s="828"/>
      <c r="AE62" s="828"/>
      <c r="AF62" s="828"/>
      <c r="AG62" s="828"/>
      <c r="AH62" s="828"/>
      <c r="AI62" s="829"/>
    </row>
    <row r="63" spans="2:35" ht="23.1" customHeight="1">
      <c r="B63" s="477"/>
      <c r="C63" s="360"/>
      <c r="D63" s="357"/>
      <c r="E63" s="416"/>
      <c r="F63" s="416"/>
      <c r="G63" s="360"/>
      <c r="H63" s="416"/>
      <c r="I63" s="416"/>
      <c r="J63" s="416"/>
      <c r="K63" s="424"/>
      <c r="L63" s="424"/>
      <c r="M63" s="424"/>
      <c r="N63" s="424"/>
      <c r="O63" s="424"/>
      <c r="P63" s="558"/>
      <c r="Q63" s="840">
        <f t="shared" si="2"/>
        <v>0</v>
      </c>
      <c r="R63" s="685"/>
      <c r="S63" s="686"/>
      <c r="T63" s="465"/>
      <c r="V63" s="826"/>
      <c r="W63" s="828"/>
      <c r="X63" s="828"/>
      <c r="Y63" s="828"/>
      <c r="Z63" s="828"/>
      <c r="AA63" s="828"/>
      <c r="AB63" s="828"/>
      <c r="AC63" s="828"/>
      <c r="AD63" s="828"/>
      <c r="AE63" s="828"/>
      <c r="AF63" s="828"/>
      <c r="AG63" s="828"/>
      <c r="AH63" s="828"/>
      <c r="AI63" s="829"/>
    </row>
    <row r="64" spans="2:35" ht="23.1" customHeight="1">
      <c r="B64" s="477"/>
      <c r="C64" s="360"/>
      <c r="D64" s="357"/>
      <c r="E64" s="416"/>
      <c r="F64" s="416"/>
      <c r="G64" s="360"/>
      <c r="H64" s="416"/>
      <c r="I64" s="416"/>
      <c r="J64" s="416"/>
      <c r="K64" s="424"/>
      <c r="L64" s="424"/>
      <c r="M64" s="424"/>
      <c r="N64" s="424"/>
      <c r="O64" s="424"/>
      <c r="P64" s="558"/>
      <c r="Q64" s="840">
        <f t="shared" si="2"/>
        <v>0</v>
      </c>
      <c r="R64" s="685"/>
      <c r="S64" s="686"/>
      <c r="T64" s="465"/>
      <c r="V64" s="826"/>
      <c r="W64" s="828"/>
      <c r="X64" s="828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9"/>
    </row>
    <row r="65" spans="2:35" ht="23.1" customHeight="1">
      <c r="B65" s="477"/>
      <c r="C65" s="360"/>
      <c r="D65" s="357"/>
      <c r="E65" s="416"/>
      <c r="F65" s="416"/>
      <c r="G65" s="360"/>
      <c r="H65" s="416"/>
      <c r="I65" s="416"/>
      <c r="J65" s="416"/>
      <c r="K65" s="424"/>
      <c r="L65" s="424"/>
      <c r="M65" s="424"/>
      <c r="N65" s="424"/>
      <c r="O65" s="424"/>
      <c r="P65" s="558"/>
      <c r="Q65" s="840">
        <f t="shared" si="2"/>
        <v>0</v>
      </c>
      <c r="R65" s="685"/>
      <c r="S65" s="686"/>
      <c r="T65" s="465"/>
      <c r="V65" s="826"/>
      <c r="W65" s="828"/>
      <c r="X65" s="828"/>
      <c r="Y65" s="828"/>
      <c r="Z65" s="828"/>
      <c r="AA65" s="828"/>
      <c r="AB65" s="828"/>
      <c r="AC65" s="828"/>
      <c r="AD65" s="828"/>
      <c r="AE65" s="828"/>
      <c r="AF65" s="828"/>
      <c r="AG65" s="828"/>
      <c r="AH65" s="828"/>
      <c r="AI65" s="829"/>
    </row>
    <row r="66" spans="2:35" ht="23.1" customHeight="1">
      <c r="B66" s="477"/>
      <c r="C66" s="360"/>
      <c r="D66" s="357"/>
      <c r="E66" s="416"/>
      <c r="F66" s="416"/>
      <c r="G66" s="360"/>
      <c r="H66" s="416"/>
      <c r="I66" s="416"/>
      <c r="J66" s="416"/>
      <c r="K66" s="424"/>
      <c r="L66" s="424"/>
      <c r="M66" s="424"/>
      <c r="N66" s="424"/>
      <c r="O66" s="424"/>
      <c r="P66" s="558"/>
      <c r="Q66" s="840">
        <f t="shared" si="2"/>
        <v>0</v>
      </c>
      <c r="R66" s="685"/>
      <c r="S66" s="686"/>
      <c r="T66" s="465"/>
      <c r="V66" s="826"/>
      <c r="W66" s="828"/>
      <c r="X66" s="828"/>
      <c r="Y66" s="828"/>
      <c r="Z66" s="828"/>
      <c r="AA66" s="828"/>
      <c r="AB66" s="828"/>
      <c r="AC66" s="828"/>
      <c r="AD66" s="828"/>
      <c r="AE66" s="828"/>
      <c r="AF66" s="828"/>
      <c r="AG66" s="828"/>
      <c r="AH66" s="828"/>
      <c r="AI66" s="829"/>
    </row>
    <row r="67" spans="2:35" ht="23.1" customHeight="1">
      <c r="B67" s="477"/>
      <c r="C67" s="360"/>
      <c r="D67" s="357"/>
      <c r="E67" s="416"/>
      <c r="F67" s="416"/>
      <c r="G67" s="360"/>
      <c r="H67" s="416"/>
      <c r="I67" s="416"/>
      <c r="J67" s="416"/>
      <c r="K67" s="424"/>
      <c r="L67" s="424"/>
      <c r="M67" s="424"/>
      <c r="N67" s="424"/>
      <c r="O67" s="424"/>
      <c r="P67" s="558"/>
      <c r="Q67" s="840">
        <f t="shared" si="2"/>
        <v>0</v>
      </c>
      <c r="R67" s="685"/>
      <c r="S67" s="686"/>
      <c r="T67" s="465"/>
      <c r="V67" s="826"/>
      <c r="W67" s="828"/>
      <c r="X67" s="828"/>
      <c r="Y67" s="828"/>
      <c r="Z67" s="828"/>
      <c r="AA67" s="828"/>
      <c r="AB67" s="828"/>
      <c r="AC67" s="828"/>
      <c r="AD67" s="828"/>
      <c r="AE67" s="828"/>
      <c r="AF67" s="828"/>
      <c r="AG67" s="828"/>
      <c r="AH67" s="828"/>
      <c r="AI67" s="829"/>
    </row>
    <row r="68" spans="2:35" ht="23.1" customHeight="1">
      <c r="B68" s="477"/>
      <c r="C68" s="360"/>
      <c r="D68" s="357"/>
      <c r="E68" s="416"/>
      <c r="F68" s="416"/>
      <c r="G68" s="360"/>
      <c r="H68" s="416"/>
      <c r="I68" s="416"/>
      <c r="J68" s="416"/>
      <c r="K68" s="424"/>
      <c r="L68" s="424"/>
      <c r="M68" s="424"/>
      <c r="N68" s="424"/>
      <c r="O68" s="424"/>
      <c r="P68" s="558"/>
      <c r="Q68" s="840">
        <f t="shared" si="2"/>
        <v>0</v>
      </c>
      <c r="R68" s="685"/>
      <c r="S68" s="686"/>
      <c r="T68" s="465"/>
      <c r="V68" s="826"/>
      <c r="W68" s="828"/>
      <c r="X68" s="828"/>
      <c r="Y68" s="828"/>
      <c r="Z68" s="828"/>
      <c r="AA68" s="828"/>
      <c r="AB68" s="828"/>
      <c r="AC68" s="828"/>
      <c r="AD68" s="828"/>
      <c r="AE68" s="828"/>
      <c r="AF68" s="828"/>
      <c r="AG68" s="828"/>
      <c r="AH68" s="828"/>
      <c r="AI68" s="829"/>
    </row>
    <row r="69" spans="2:35" ht="23.1" customHeight="1">
      <c r="B69" s="477"/>
      <c r="C69" s="360"/>
      <c r="D69" s="357"/>
      <c r="E69" s="416"/>
      <c r="F69" s="416"/>
      <c r="G69" s="360"/>
      <c r="H69" s="416"/>
      <c r="I69" s="416"/>
      <c r="J69" s="416"/>
      <c r="K69" s="424"/>
      <c r="L69" s="424"/>
      <c r="M69" s="424"/>
      <c r="N69" s="424"/>
      <c r="O69" s="424"/>
      <c r="P69" s="558"/>
      <c r="Q69" s="840">
        <f t="shared" si="2"/>
        <v>0</v>
      </c>
      <c r="R69" s="685"/>
      <c r="S69" s="686"/>
      <c r="T69" s="465"/>
      <c r="V69" s="826"/>
      <c r="W69" s="828"/>
      <c r="X69" s="828"/>
      <c r="Y69" s="828"/>
      <c r="Z69" s="828"/>
      <c r="AA69" s="828"/>
      <c r="AB69" s="828"/>
      <c r="AC69" s="828"/>
      <c r="AD69" s="828"/>
      <c r="AE69" s="828"/>
      <c r="AF69" s="828"/>
      <c r="AG69" s="828"/>
      <c r="AH69" s="828"/>
      <c r="AI69" s="829"/>
    </row>
    <row r="70" spans="2:35" ht="23.1" customHeight="1">
      <c r="B70" s="477"/>
      <c r="C70" s="360"/>
      <c r="D70" s="357"/>
      <c r="E70" s="416"/>
      <c r="F70" s="416"/>
      <c r="G70" s="360"/>
      <c r="H70" s="416"/>
      <c r="I70" s="416"/>
      <c r="J70" s="416"/>
      <c r="K70" s="424"/>
      <c r="L70" s="424"/>
      <c r="M70" s="424"/>
      <c r="N70" s="424"/>
      <c r="O70" s="424"/>
      <c r="P70" s="558"/>
      <c r="Q70" s="840">
        <f t="shared" si="2"/>
        <v>0</v>
      </c>
      <c r="R70" s="685"/>
      <c r="S70" s="686"/>
      <c r="T70" s="465"/>
      <c r="V70" s="826"/>
      <c r="W70" s="828"/>
      <c r="X70" s="828"/>
      <c r="Y70" s="828"/>
      <c r="Z70" s="828"/>
      <c r="AA70" s="828"/>
      <c r="AB70" s="828"/>
      <c r="AC70" s="828"/>
      <c r="AD70" s="828"/>
      <c r="AE70" s="828"/>
      <c r="AF70" s="828"/>
      <c r="AG70" s="828"/>
      <c r="AH70" s="828"/>
      <c r="AI70" s="829"/>
    </row>
    <row r="71" spans="2:35" ht="23.1" customHeight="1">
      <c r="B71" s="477"/>
      <c r="C71" s="360"/>
      <c r="D71" s="357"/>
      <c r="E71" s="416"/>
      <c r="F71" s="416"/>
      <c r="G71" s="360"/>
      <c r="H71" s="416"/>
      <c r="I71" s="416"/>
      <c r="J71" s="416"/>
      <c r="K71" s="424"/>
      <c r="L71" s="424"/>
      <c r="M71" s="424"/>
      <c r="N71" s="424"/>
      <c r="O71" s="424"/>
      <c r="P71" s="558"/>
      <c r="Q71" s="840">
        <f t="shared" si="2"/>
        <v>0</v>
      </c>
      <c r="R71" s="685"/>
      <c r="S71" s="686"/>
      <c r="T71" s="465"/>
      <c r="V71" s="826"/>
      <c r="W71" s="828"/>
      <c r="X71" s="828"/>
      <c r="Y71" s="828"/>
      <c r="Z71" s="828"/>
      <c r="AA71" s="828"/>
      <c r="AB71" s="828"/>
      <c r="AC71" s="828"/>
      <c r="AD71" s="828"/>
      <c r="AE71" s="828"/>
      <c r="AF71" s="828"/>
      <c r="AG71" s="828"/>
      <c r="AH71" s="828"/>
      <c r="AI71" s="829"/>
    </row>
    <row r="72" spans="2:35" ht="23.1" customHeight="1">
      <c r="B72" s="477"/>
      <c r="C72" s="360"/>
      <c r="D72" s="357"/>
      <c r="E72" s="416"/>
      <c r="F72" s="416"/>
      <c r="G72" s="360"/>
      <c r="H72" s="416"/>
      <c r="I72" s="416"/>
      <c r="J72" s="416"/>
      <c r="K72" s="424"/>
      <c r="L72" s="424"/>
      <c r="M72" s="424"/>
      <c r="N72" s="424"/>
      <c r="O72" s="424"/>
      <c r="P72" s="558"/>
      <c r="Q72" s="840">
        <f t="shared" si="2"/>
        <v>0</v>
      </c>
      <c r="R72" s="685"/>
      <c r="S72" s="686"/>
      <c r="T72" s="465"/>
      <c r="V72" s="826"/>
      <c r="W72" s="828"/>
      <c r="X72" s="828"/>
      <c r="Y72" s="828"/>
      <c r="Z72" s="828"/>
      <c r="AA72" s="828"/>
      <c r="AB72" s="828"/>
      <c r="AC72" s="828"/>
      <c r="AD72" s="828"/>
      <c r="AE72" s="828"/>
      <c r="AF72" s="828"/>
      <c r="AG72" s="828"/>
      <c r="AH72" s="828"/>
      <c r="AI72" s="829"/>
    </row>
    <row r="73" spans="2:35" ht="23.1" customHeight="1">
      <c r="B73" s="477"/>
      <c r="C73" s="360"/>
      <c r="D73" s="358"/>
      <c r="E73" s="417"/>
      <c r="F73" s="417"/>
      <c r="G73" s="361"/>
      <c r="H73" s="417"/>
      <c r="I73" s="417"/>
      <c r="J73" s="417"/>
      <c r="K73" s="425"/>
      <c r="L73" s="425"/>
      <c r="M73" s="425"/>
      <c r="N73" s="425"/>
      <c r="O73" s="425"/>
      <c r="P73" s="559"/>
      <c r="Q73" s="841">
        <f t="shared" si="2"/>
        <v>0</v>
      </c>
      <c r="R73" s="685"/>
      <c r="S73" s="686"/>
      <c r="T73" s="465"/>
      <c r="V73" s="826"/>
      <c r="W73" s="828"/>
      <c r="X73" s="828"/>
      <c r="Y73" s="828"/>
      <c r="Z73" s="828"/>
      <c r="AA73" s="828"/>
      <c r="AB73" s="828"/>
      <c r="AC73" s="828"/>
      <c r="AD73" s="828"/>
      <c r="AE73" s="828"/>
      <c r="AF73" s="828"/>
      <c r="AG73" s="828"/>
      <c r="AH73" s="828"/>
      <c r="AI73" s="829"/>
    </row>
    <row r="74" spans="2:35" ht="23.1" customHeight="1">
      <c r="B74" s="477"/>
      <c r="C74" s="362"/>
      <c r="D74" s="359"/>
      <c r="E74" s="418"/>
      <c r="F74" s="418"/>
      <c r="G74" s="362"/>
      <c r="H74" s="418"/>
      <c r="I74" s="418"/>
      <c r="J74" s="418"/>
      <c r="K74" s="426"/>
      <c r="L74" s="426"/>
      <c r="M74" s="426"/>
      <c r="N74" s="426"/>
      <c r="O74" s="426"/>
      <c r="P74" s="560"/>
      <c r="Q74" s="842">
        <f t="shared" si="2"/>
        <v>0</v>
      </c>
      <c r="R74" s="687"/>
      <c r="S74" s="688"/>
      <c r="T74" s="465"/>
      <c r="V74" s="826"/>
      <c r="W74" s="828"/>
      <c r="X74" s="828"/>
      <c r="Y74" s="828"/>
      <c r="Z74" s="828"/>
      <c r="AA74" s="828"/>
      <c r="AB74" s="828"/>
      <c r="AC74" s="828"/>
      <c r="AD74" s="828"/>
      <c r="AE74" s="828"/>
      <c r="AF74" s="828"/>
      <c r="AG74" s="828"/>
      <c r="AH74" s="828"/>
      <c r="AI74" s="829"/>
    </row>
    <row r="75" spans="2:35" ht="23.1" customHeight="1" thickBot="1">
      <c r="B75" s="477"/>
      <c r="C75" s="455"/>
      <c r="D75" s="455"/>
      <c r="E75" s="820"/>
      <c r="F75" s="820"/>
      <c r="G75" s="820"/>
      <c r="H75" s="1251" t="s">
        <v>264</v>
      </c>
      <c r="I75" s="1252"/>
      <c r="J75" s="1253"/>
      <c r="K75" s="843">
        <f t="shared" ref="K75:L75" si="3">SUM(K50:K74)</f>
        <v>0</v>
      </c>
      <c r="L75" s="844">
        <f t="shared" si="3"/>
        <v>0</v>
      </c>
      <c r="M75" s="845">
        <f>SUM(M50:M74)</f>
        <v>0</v>
      </c>
      <c r="N75" s="845">
        <f t="shared" ref="N75" si="4">SUM(N50:N74)</f>
        <v>0</v>
      </c>
      <c r="O75" s="843">
        <f>SUM(O50:O74)</f>
        <v>0</v>
      </c>
      <c r="P75" s="843">
        <f>SUM(P50:P74)</f>
        <v>0</v>
      </c>
      <c r="Q75" s="846">
        <f>SUM(Q50:Q74)</f>
        <v>0</v>
      </c>
      <c r="R75" s="845">
        <f>SUM(R50:R74)</f>
        <v>0</v>
      </c>
      <c r="S75" s="513">
        <f>SUM(S50:S74)</f>
        <v>0</v>
      </c>
      <c r="T75" s="465"/>
      <c r="V75" s="826"/>
      <c r="W75" s="828"/>
      <c r="X75" s="828"/>
      <c r="Y75" s="828"/>
      <c r="Z75" s="828"/>
      <c r="AA75" s="828"/>
      <c r="AB75" s="828"/>
      <c r="AC75" s="828"/>
      <c r="AD75" s="828"/>
      <c r="AE75" s="828"/>
      <c r="AF75" s="828"/>
      <c r="AG75" s="828"/>
      <c r="AH75" s="828"/>
      <c r="AI75" s="829"/>
    </row>
    <row r="76" spans="2:35" ht="23.1" customHeight="1">
      <c r="B76" s="477"/>
      <c r="C76" s="455"/>
      <c r="D76" s="455"/>
      <c r="E76" s="820"/>
      <c r="F76" s="820"/>
      <c r="G76" s="820"/>
      <c r="H76" s="848"/>
      <c r="I76" s="848"/>
      <c r="J76" s="848"/>
      <c r="K76" s="820"/>
      <c r="L76" s="820"/>
      <c r="M76" s="820"/>
      <c r="N76" s="820"/>
      <c r="O76" s="820"/>
      <c r="P76" s="820"/>
      <c r="Q76" s="820"/>
      <c r="R76" s="820"/>
      <c r="S76" s="820"/>
      <c r="T76" s="465"/>
      <c r="V76" s="826"/>
      <c r="W76" s="828"/>
      <c r="X76" s="828"/>
      <c r="Y76" s="828"/>
      <c r="Z76" s="828"/>
      <c r="AA76" s="828"/>
      <c r="AB76" s="828"/>
      <c r="AC76" s="828"/>
      <c r="AD76" s="828"/>
      <c r="AE76" s="828"/>
      <c r="AF76" s="828"/>
      <c r="AG76" s="828"/>
      <c r="AH76" s="828"/>
      <c r="AI76" s="829"/>
    </row>
    <row r="77" spans="2:35" ht="23.1" customHeight="1">
      <c r="B77" s="477"/>
      <c r="C77" s="831" t="s">
        <v>746</v>
      </c>
      <c r="D77" s="799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65"/>
      <c r="V77" s="826"/>
      <c r="W77" s="828"/>
      <c r="X77" s="828"/>
      <c r="Y77" s="828"/>
      <c r="Z77" s="828"/>
      <c r="AA77" s="828"/>
      <c r="AB77" s="828"/>
      <c r="AC77" s="828"/>
      <c r="AD77" s="828"/>
      <c r="AE77" s="828"/>
      <c r="AF77" s="828"/>
      <c r="AG77" s="828"/>
      <c r="AH77" s="828"/>
      <c r="AI77" s="829"/>
    </row>
    <row r="78" spans="2:35" ht="23.1" customHeight="1">
      <c r="B78" s="477"/>
      <c r="C78" s="799"/>
      <c r="D78" s="799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65"/>
      <c r="V78" s="826"/>
      <c r="W78" s="828"/>
      <c r="X78" s="828"/>
      <c r="Y78" s="828"/>
      <c r="Z78" s="828"/>
      <c r="AA78" s="828"/>
      <c r="AB78" s="828"/>
      <c r="AC78" s="828"/>
      <c r="AD78" s="828"/>
      <c r="AE78" s="828"/>
      <c r="AF78" s="828"/>
      <c r="AG78" s="828"/>
      <c r="AH78" s="828"/>
      <c r="AI78" s="829"/>
    </row>
    <row r="79" spans="2:35" ht="23.1" customHeight="1">
      <c r="B79" s="477"/>
      <c r="C79" s="799"/>
      <c r="D79" s="799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65"/>
      <c r="V79" s="826"/>
      <c r="W79" s="828"/>
      <c r="X79" s="828"/>
      <c r="Y79" s="828"/>
      <c r="Z79" s="828"/>
      <c r="AA79" s="828"/>
      <c r="AB79" s="828"/>
      <c r="AC79" s="828"/>
      <c r="AD79" s="828"/>
      <c r="AE79" s="828"/>
      <c r="AF79" s="828"/>
      <c r="AG79" s="828"/>
      <c r="AH79" s="828"/>
      <c r="AI79" s="829"/>
    </row>
    <row r="80" spans="2:35" ht="38.1" customHeight="1">
      <c r="B80" s="477"/>
      <c r="C80" s="832" t="s">
        <v>257</v>
      </c>
      <c r="D80" s="833" t="s">
        <v>259</v>
      </c>
      <c r="E80" s="832" t="s">
        <v>462</v>
      </c>
      <c r="F80" s="832" t="s">
        <v>462</v>
      </c>
      <c r="G80" s="832" t="s">
        <v>261</v>
      </c>
      <c r="H80" s="832" t="s">
        <v>265</v>
      </c>
      <c r="I80" s="832" t="s">
        <v>267</v>
      </c>
      <c r="J80" s="832" t="s">
        <v>501</v>
      </c>
      <c r="K80" s="832" t="s">
        <v>263</v>
      </c>
      <c r="L80" s="832" t="s">
        <v>464</v>
      </c>
      <c r="M80" s="834" t="s">
        <v>475</v>
      </c>
      <c r="N80" s="832" t="s">
        <v>750</v>
      </c>
      <c r="O80" s="832" t="s">
        <v>751</v>
      </c>
      <c r="P80" s="835" t="s">
        <v>752</v>
      </c>
      <c r="Q80" s="832" t="s">
        <v>464</v>
      </c>
      <c r="R80" s="1249" t="s">
        <v>753</v>
      </c>
      <c r="S80" s="1250"/>
      <c r="T80" s="465"/>
      <c r="V80" s="826"/>
      <c r="W80" s="828"/>
      <c r="X80" s="828"/>
      <c r="Y80" s="828"/>
      <c r="Z80" s="828"/>
      <c r="AA80" s="828"/>
      <c r="AB80" s="828"/>
      <c r="AC80" s="828"/>
      <c r="AD80" s="828"/>
      <c r="AE80" s="828"/>
      <c r="AF80" s="828"/>
      <c r="AG80" s="828"/>
      <c r="AH80" s="828"/>
      <c r="AI80" s="829"/>
    </row>
    <row r="81" spans="2:35" ht="23.1" customHeight="1">
      <c r="B81" s="477"/>
      <c r="C81" s="836" t="s">
        <v>258</v>
      </c>
      <c r="D81" s="837" t="s">
        <v>258</v>
      </c>
      <c r="E81" s="836" t="s">
        <v>260</v>
      </c>
      <c r="F81" s="836" t="s">
        <v>463</v>
      </c>
      <c r="G81" s="836" t="s">
        <v>262</v>
      </c>
      <c r="H81" s="836" t="s">
        <v>266</v>
      </c>
      <c r="I81" s="836" t="s">
        <v>493</v>
      </c>
      <c r="J81" s="836" t="s">
        <v>529</v>
      </c>
      <c r="K81" s="836" t="s">
        <v>749</v>
      </c>
      <c r="L81" s="836">
        <f>ejercicio-1</f>
        <v>2018</v>
      </c>
      <c r="M81" s="836">
        <f>ejercicio</f>
        <v>2019</v>
      </c>
      <c r="N81" s="836">
        <f>ejercicio</f>
        <v>2019</v>
      </c>
      <c r="O81" s="836">
        <f>ejercicio</f>
        <v>2019</v>
      </c>
      <c r="P81" s="836">
        <f>ejercicio</f>
        <v>2019</v>
      </c>
      <c r="Q81" s="836">
        <f>ejercicio</f>
        <v>2019</v>
      </c>
      <c r="R81" s="838" t="s">
        <v>465</v>
      </c>
      <c r="S81" s="839" t="s">
        <v>466</v>
      </c>
      <c r="T81" s="465"/>
      <c r="V81" s="826"/>
      <c r="W81" s="828"/>
      <c r="X81" s="828"/>
      <c r="Y81" s="828"/>
      <c r="Z81" s="828"/>
      <c r="AA81" s="828"/>
      <c r="AB81" s="828"/>
      <c r="AC81" s="828"/>
      <c r="AD81" s="828"/>
      <c r="AE81" s="828"/>
      <c r="AF81" s="828"/>
      <c r="AG81" s="828"/>
      <c r="AH81" s="828"/>
      <c r="AI81" s="829"/>
    </row>
    <row r="82" spans="2:35" ht="23.1" customHeight="1">
      <c r="B82" s="477"/>
      <c r="C82" s="360"/>
      <c r="D82" s="357"/>
      <c r="E82" s="416"/>
      <c r="F82" s="416"/>
      <c r="G82" s="360"/>
      <c r="H82" s="416"/>
      <c r="I82" s="416"/>
      <c r="J82" s="628"/>
      <c r="K82" s="424"/>
      <c r="L82" s="424"/>
      <c r="M82" s="629"/>
      <c r="N82" s="629"/>
      <c r="O82" s="629"/>
      <c r="P82" s="558"/>
      <c r="Q82" s="849">
        <f>L82+M82-N82</f>
        <v>0</v>
      </c>
      <c r="R82" s="683"/>
      <c r="S82" s="684"/>
      <c r="T82" s="465"/>
      <c r="V82" s="826"/>
      <c r="W82" s="828"/>
      <c r="X82" s="828"/>
      <c r="Y82" s="828"/>
      <c r="Z82" s="828"/>
      <c r="AA82" s="828"/>
      <c r="AB82" s="828"/>
      <c r="AC82" s="828"/>
      <c r="AD82" s="828"/>
      <c r="AE82" s="828"/>
      <c r="AF82" s="828"/>
      <c r="AG82" s="828"/>
      <c r="AH82" s="828"/>
      <c r="AI82" s="829"/>
    </row>
    <row r="83" spans="2:35" ht="23.1" customHeight="1">
      <c r="B83" s="477"/>
      <c r="C83" s="360"/>
      <c r="D83" s="357"/>
      <c r="E83" s="416"/>
      <c r="F83" s="416"/>
      <c r="G83" s="360"/>
      <c r="H83" s="416"/>
      <c r="I83" s="416"/>
      <c r="J83" s="416"/>
      <c r="K83" s="424"/>
      <c r="L83" s="424"/>
      <c r="M83" s="424"/>
      <c r="N83" s="424"/>
      <c r="O83" s="424"/>
      <c r="P83" s="558"/>
      <c r="Q83" s="840">
        <f t="shared" ref="Q83:Q106" si="5">L83+M83-N83</f>
        <v>0</v>
      </c>
      <c r="R83" s="685"/>
      <c r="S83" s="686"/>
      <c r="T83" s="465"/>
      <c r="V83" s="826"/>
      <c r="W83" s="828"/>
      <c r="X83" s="828"/>
      <c r="Y83" s="828"/>
      <c r="Z83" s="828"/>
      <c r="AA83" s="828"/>
      <c r="AB83" s="828"/>
      <c r="AC83" s="828"/>
      <c r="AD83" s="828"/>
      <c r="AE83" s="828"/>
      <c r="AF83" s="828"/>
      <c r="AG83" s="828"/>
      <c r="AH83" s="828"/>
      <c r="AI83" s="829"/>
    </row>
    <row r="84" spans="2:35" ht="23.1" customHeight="1">
      <c r="B84" s="477"/>
      <c r="C84" s="360"/>
      <c r="D84" s="357"/>
      <c r="E84" s="416" t="s">
        <v>451</v>
      </c>
      <c r="F84" s="416"/>
      <c r="G84" s="360"/>
      <c r="H84" s="416"/>
      <c r="I84" s="416"/>
      <c r="J84" s="416"/>
      <c r="K84" s="424"/>
      <c r="L84" s="424"/>
      <c r="M84" s="424"/>
      <c r="N84" s="424"/>
      <c r="O84" s="424"/>
      <c r="P84" s="558"/>
      <c r="Q84" s="840">
        <f t="shared" si="5"/>
        <v>0</v>
      </c>
      <c r="R84" s="685"/>
      <c r="S84" s="686"/>
      <c r="T84" s="465"/>
      <c r="V84" s="826"/>
      <c r="W84" s="828"/>
      <c r="X84" s="828"/>
      <c r="Y84" s="828"/>
      <c r="Z84" s="828"/>
      <c r="AA84" s="828"/>
      <c r="AB84" s="828"/>
      <c r="AC84" s="828"/>
      <c r="AD84" s="828"/>
      <c r="AE84" s="828"/>
      <c r="AF84" s="828"/>
      <c r="AG84" s="828"/>
      <c r="AH84" s="828"/>
      <c r="AI84" s="829"/>
    </row>
    <row r="85" spans="2:35" ht="23.1" customHeight="1">
      <c r="B85" s="477"/>
      <c r="C85" s="360"/>
      <c r="D85" s="357"/>
      <c r="E85" s="416"/>
      <c r="F85" s="416"/>
      <c r="G85" s="360"/>
      <c r="H85" s="416"/>
      <c r="I85" s="416"/>
      <c r="J85" s="416"/>
      <c r="K85" s="424"/>
      <c r="L85" s="424"/>
      <c r="M85" s="424"/>
      <c r="N85" s="424"/>
      <c r="O85" s="424"/>
      <c r="P85" s="558"/>
      <c r="Q85" s="840">
        <f t="shared" si="5"/>
        <v>0</v>
      </c>
      <c r="R85" s="685"/>
      <c r="S85" s="686"/>
      <c r="T85" s="465"/>
      <c r="V85" s="826"/>
      <c r="W85" s="828"/>
      <c r="X85" s="828"/>
      <c r="Y85" s="828"/>
      <c r="Z85" s="828"/>
      <c r="AA85" s="828"/>
      <c r="AB85" s="828"/>
      <c r="AC85" s="828"/>
      <c r="AD85" s="828"/>
      <c r="AE85" s="828"/>
      <c r="AF85" s="828"/>
      <c r="AG85" s="828"/>
      <c r="AH85" s="828"/>
      <c r="AI85" s="829"/>
    </row>
    <row r="86" spans="2:35" ht="23.1" customHeight="1">
      <c r="B86" s="477"/>
      <c r="C86" s="360"/>
      <c r="D86" s="357"/>
      <c r="E86" s="416"/>
      <c r="F86" s="416"/>
      <c r="G86" s="360"/>
      <c r="H86" s="416"/>
      <c r="I86" s="416"/>
      <c r="J86" s="416"/>
      <c r="K86" s="424"/>
      <c r="L86" s="424"/>
      <c r="M86" s="424"/>
      <c r="N86" s="424"/>
      <c r="O86" s="424"/>
      <c r="P86" s="558"/>
      <c r="Q86" s="840">
        <f t="shared" si="5"/>
        <v>0</v>
      </c>
      <c r="R86" s="685"/>
      <c r="S86" s="686"/>
      <c r="T86" s="465"/>
      <c r="V86" s="826"/>
      <c r="W86" s="828"/>
      <c r="X86" s="828"/>
      <c r="Y86" s="828"/>
      <c r="Z86" s="828"/>
      <c r="AA86" s="828"/>
      <c r="AB86" s="828"/>
      <c r="AC86" s="828"/>
      <c r="AD86" s="828"/>
      <c r="AE86" s="828"/>
      <c r="AF86" s="828"/>
      <c r="AG86" s="828"/>
      <c r="AH86" s="828"/>
      <c r="AI86" s="829"/>
    </row>
    <row r="87" spans="2:35" ht="23.1" customHeight="1">
      <c r="B87" s="477"/>
      <c r="C87" s="360"/>
      <c r="D87" s="357"/>
      <c r="E87" s="416"/>
      <c r="F87" s="416"/>
      <c r="G87" s="360"/>
      <c r="H87" s="416"/>
      <c r="I87" s="416"/>
      <c r="J87" s="416"/>
      <c r="K87" s="424"/>
      <c r="L87" s="424"/>
      <c r="M87" s="424"/>
      <c r="N87" s="424"/>
      <c r="O87" s="424"/>
      <c r="P87" s="558"/>
      <c r="Q87" s="840">
        <f t="shared" si="5"/>
        <v>0</v>
      </c>
      <c r="R87" s="685"/>
      <c r="S87" s="686"/>
      <c r="T87" s="465"/>
      <c r="V87" s="826"/>
      <c r="W87" s="828"/>
      <c r="X87" s="828"/>
      <c r="Y87" s="828"/>
      <c r="Z87" s="828"/>
      <c r="AA87" s="828"/>
      <c r="AB87" s="828"/>
      <c r="AC87" s="828"/>
      <c r="AD87" s="828"/>
      <c r="AE87" s="828"/>
      <c r="AF87" s="828"/>
      <c r="AG87" s="828"/>
      <c r="AH87" s="828"/>
      <c r="AI87" s="829"/>
    </row>
    <row r="88" spans="2:35" ht="23.1" customHeight="1">
      <c r="B88" s="477"/>
      <c r="C88" s="360"/>
      <c r="D88" s="357"/>
      <c r="E88" s="416"/>
      <c r="F88" s="416"/>
      <c r="G88" s="360"/>
      <c r="H88" s="416"/>
      <c r="I88" s="416"/>
      <c r="J88" s="416"/>
      <c r="K88" s="424"/>
      <c r="L88" s="424"/>
      <c r="M88" s="424"/>
      <c r="N88" s="424"/>
      <c r="O88" s="424"/>
      <c r="P88" s="558"/>
      <c r="Q88" s="840">
        <f t="shared" si="5"/>
        <v>0</v>
      </c>
      <c r="R88" s="685"/>
      <c r="S88" s="686"/>
      <c r="T88" s="465"/>
      <c r="V88" s="826"/>
      <c r="W88" s="828"/>
      <c r="X88" s="828"/>
      <c r="Y88" s="828"/>
      <c r="Z88" s="828"/>
      <c r="AA88" s="828"/>
      <c r="AB88" s="828"/>
      <c r="AC88" s="828"/>
      <c r="AD88" s="828"/>
      <c r="AE88" s="828"/>
      <c r="AF88" s="828"/>
      <c r="AG88" s="828"/>
      <c r="AH88" s="828"/>
      <c r="AI88" s="829"/>
    </row>
    <row r="89" spans="2:35" ht="23.1" customHeight="1">
      <c r="B89" s="477"/>
      <c r="C89" s="360"/>
      <c r="D89" s="357"/>
      <c r="E89" s="416"/>
      <c r="F89" s="416"/>
      <c r="G89" s="360"/>
      <c r="H89" s="416"/>
      <c r="I89" s="416"/>
      <c r="J89" s="416"/>
      <c r="K89" s="424"/>
      <c r="L89" s="424"/>
      <c r="M89" s="424"/>
      <c r="N89" s="424"/>
      <c r="O89" s="424"/>
      <c r="P89" s="558"/>
      <c r="Q89" s="840">
        <f t="shared" si="5"/>
        <v>0</v>
      </c>
      <c r="R89" s="685"/>
      <c r="S89" s="686"/>
      <c r="T89" s="465"/>
      <c r="V89" s="826"/>
      <c r="W89" s="828"/>
      <c r="X89" s="828"/>
      <c r="Y89" s="828"/>
      <c r="Z89" s="828"/>
      <c r="AA89" s="828"/>
      <c r="AB89" s="828"/>
      <c r="AC89" s="828"/>
      <c r="AD89" s="828"/>
      <c r="AE89" s="828"/>
      <c r="AF89" s="828"/>
      <c r="AG89" s="828"/>
      <c r="AH89" s="828"/>
      <c r="AI89" s="829"/>
    </row>
    <row r="90" spans="2:35" ht="23.1" customHeight="1">
      <c r="B90" s="477"/>
      <c r="C90" s="360"/>
      <c r="D90" s="357"/>
      <c r="E90" s="416"/>
      <c r="F90" s="416"/>
      <c r="G90" s="360"/>
      <c r="H90" s="416"/>
      <c r="I90" s="416"/>
      <c r="J90" s="416"/>
      <c r="K90" s="424"/>
      <c r="L90" s="424"/>
      <c r="M90" s="424"/>
      <c r="N90" s="424"/>
      <c r="O90" s="424"/>
      <c r="P90" s="558"/>
      <c r="Q90" s="840">
        <f t="shared" si="5"/>
        <v>0</v>
      </c>
      <c r="R90" s="685"/>
      <c r="S90" s="686"/>
      <c r="T90" s="465"/>
      <c r="V90" s="826"/>
      <c r="W90" s="828"/>
      <c r="X90" s="828"/>
      <c r="Y90" s="828"/>
      <c r="Z90" s="828"/>
      <c r="AA90" s="828"/>
      <c r="AB90" s="828"/>
      <c r="AC90" s="828"/>
      <c r="AD90" s="828"/>
      <c r="AE90" s="828"/>
      <c r="AF90" s="828"/>
      <c r="AG90" s="828"/>
      <c r="AH90" s="828"/>
      <c r="AI90" s="829"/>
    </row>
    <row r="91" spans="2:35" ht="23.1" customHeight="1">
      <c r="B91" s="477"/>
      <c r="C91" s="360"/>
      <c r="D91" s="357"/>
      <c r="E91" s="416"/>
      <c r="F91" s="416"/>
      <c r="G91" s="360"/>
      <c r="H91" s="416"/>
      <c r="I91" s="416"/>
      <c r="J91" s="416"/>
      <c r="K91" s="424"/>
      <c r="L91" s="424"/>
      <c r="M91" s="424"/>
      <c r="N91" s="424"/>
      <c r="O91" s="424"/>
      <c r="P91" s="558"/>
      <c r="Q91" s="840">
        <f t="shared" si="5"/>
        <v>0</v>
      </c>
      <c r="R91" s="685"/>
      <c r="S91" s="686"/>
      <c r="T91" s="465"/>
      <c r="V91" s="826"/>
      <c r="W91" s="828"/>
      <c r="X91" s="828"/>
      <c r="Y91" s="828"/>
      <c r="Z91" s="828"/>
      <c r="AA91" s="828"/>
      <c r="AB91" s="828"/>
      <c r="AC91" s="828"/>
      <c r="AD91" s="828"/>
      <c r="AE91" s="828"/>
      <c r="AF91" s="828"/>
      <c r="AG91" s="828"/>
      <c r="AH91" s="828"/>
      <c r="AI91" s="829"/>
    </row>
    <row r="92" spans="2:35" ht="23.1" customHeight="1">
      <c r="B92" s="477"/>
      <c r="C92" s="360"/>
      <c r="D92" s="357"/>
      <c r="E92" s="416"/>
      <c r="F92" s="416"/>
      <c r="G92" s="360"/>
      <c r="H92" s="416"/>
      <c r="I92" s="416"/>
      <c r="J92" s="416"/>
      <c r="K92" s="424"/>
      <c r="L92" s="424"/>
      <c r="M92" s="424"/>
      <c r="N92" s="424"/>
      <c r="O92" s="424"/>
      <c r="P92" s="558"/>
      <c r="Q92" s="840">
        <f t="shared" si="5"/>
        <v>0</v>
      </c>
      <c r="R92" s="685"/>
      <c r="S92" s="686"/>
      <c r="T92" s="465"/>
      <c r="V92" s="826"/>
      <c r="W92" s="828"/>
      <c r="X92" s="828"/>
      <c r="Y92" s="828"/>
      <c r="Z92" s="828"/>
      <c r="AA92" s="828"/>
      <c r="AB92" s="828"/>
      <c r="AC92" s="828"/>
      <c r="AD92" s="828"/>
      <c r="AE92" s="828"/>
      <c r="AF92" s="828"/>
      <c r="AG92" s="828"/>
      <c r="AH92" s="828"/>
      <c r="AI92" s="829"/>
    </row>
    <row r="93" spans="2:35" ht="23.1" customHeight="1">
      <c r="B93" s="477"/>
      <c r="C93" s="360"/>
      <c r="D93" s="357"/>
      <c r="E93" s="416"/>
      <c r="F93" s="416"/>
      <c r="G93" s="360"/>
      <c r="H93" s="416"/>
      <c r="I93" s="416"/>
      <c r="J93" s="416"/>
      <c r="K93" s="424"/>
      <c r="L93" s="424"/>
      <c r="M93" s="424"/>
      <c r="N93" s="424"/>
      <c r="O93" s="424"/>
      <c r="P93" s="558"/>
      <c r="Q93" s="840">
        <f t="shared" si="5"/>
        <v>0</v>
      </c>
      <c r="R93" s="685"/>
      <c r="S93" s="686"/>
      <c r="T93" s="465"/>
      <c r="V93" s="826"/>
      <c r="W93" s="828"/>
      <c r="X93" s="828"/>
      <c r="Y93" s="828"/>
      <c r="Z93" s="828"/>
      <c r="AA93" s="828"/>
      <c r="AB93" s="828"/>
      <c r="AC93" s="828"/>
      <c r="AD93" s="828"/>
      <c r="AE93" s="828"/>
      <c r="AF93" s="828"/>
      <c r="AG93" s="828"/>
      <c r="AH93" s="828"/>
      <c r="AI93" s="829"/>
    </row>
    <row r="94" spans="2:35" ht="23.1" customHeight="1">
      <c r="B94" s="477"/>
      <c r="C94" s="360"/>
      <c r="D94" s="357"/>
      <c r="E94" s="416"/>
      <c r="F94" s="416"/>
      <c r="G94" s="360"/>
      <c r="H94" s="416"/>
      <c r="I94" s="416"/>
      <c r="J94" s="416"/>
      <c r="K94" s="424"/>
      <c r="L94" s="424"/>
      <c r="M94" s="424"/>
      <c r="N94" s="424"/>
      <c r="O94" s="424"/>
      <c r="P94" s="558"/>
      <c r="Q94" s="840">
        <f t="shared" si="5"/>
        <v>0</v>
      </c>
      <c r="R94" s="685"/>
      <c r="S94" s="686"/>
      <c r="T94" s="465"/>
      <c r="V94" s="826"/>
      <c r="W94" s="828"/>
      <c r="X94" s="828"/>
      <c r="Y94" s="828"/>
      <c r="Z94" s="828"/>
      <c r="AA94" s="828"/>
      <c r="AB94" s="828"/>
      <c r="AC94" s="828"/>
      <c r="AD94" s="828"/>
      <c r="AE94" s="828"/>
      <c r="AF94" s="828"/>
      <c r="AG94" s="828"/>
      <c r="AH94" s="828"/>
      <c r="AI94" s="829"/>
    </row>
    <row r="95" spans="2:35" ht="23.1" customHeight="1">
      <c r="B95" s="477"/>
      <c r="C95" s="360"/>
      <c r="D95" s="357"/>
      <c r="E95" s="416"/>
      <c r="F95" s="416"/>
      <c r="G95" s="360"/>
      <c r="H95" s="416"/>
      <c r="I95" s="416"/>
      <c r="J95" s="416"/>
      <c r="K95" s="424"/>
      <c r="L95" s="424"/>
      <c r="M95" s="424"/>
      <c r="N95" s="424"/>
      <c r="O95" s="424"/>
      <c r="P95" s="558"/>
      <c r="Q95" s="840">
        <f t="shared" si="5"/>
        <v>0</v>
      </c>
      <c r="R95" s="685"/>
      <c r="S95" s="686"/>
      <c r="T95" s="465"/>
      <c r="V95" s="826"/>
      <c r="W95" s="828"/>
      <c r="X95" s="828"/>
      <c r="Y95" s="828"/>
      <c r="Z95" s="828"/>
      <c r="AA95" s="828"/>
      <c r="AB95" s="828"/>
      <c r="AC95" s="828"/>
      <c r="AD95" s="828"/>
      <c r="AE95" s="828"/>
      <c r="AF95" s="828"/>
      <c r="AG95" s="828"/>
      <c r="AH95" s="828"/>
      <c r="AI95" s="829"/>
    </row>
    <row r="96" spans="2:35" ht="23.1" customHeight="1">
      <c r="B96" s="477"/>
      <c r="C96" s="360"/>
      <c r="D96" s="357"/>
      <c r="E96" s="416"/>
      <c r="F96" s="416"/>
      <c r="G96" s="360"/>
      <c r="H96" s="416"/>
      <c r="I96" s="416"/>
      <c r="J96" s="416"/>
      <c r="K96" s="424"/>
      <c r="L96" s="424"/>
      <c r="M96" s="424"/>
      <c r="N96" s="424"/>
      <c r="O96" s="424"/>
      <c r="P96" s="558"/>
      <c r="Q96" s="840">
        <f t="shared" si="5"/>
        <v>0</v>
      </c>
      <c r="R96" s="685"/>
      <c r="S96" s="686"/>
      <c r="T96" s="465"/>
      <c r="V96" s="826"/>
      <c r="W96" s="828"/>
      <c r="X96" s="828"/>
      <c r="Y96" s="828"/>
      <c r="Z96" s="828"/>
      <c r="AA96" s="828"/>
      <c r="AB96" s="828"/>
      <c r="AC96" s="828"/>
      <c r="AD96" s="828"/>
      <c r="AE96" s="828"/>
      <c r="AF96" s="828"/>
      <c r="AG96" s="828"/>
      <c r="AH96" s="828"/>
      <c r="AI96" s="829"/>
    </row>
    <row r="97" spans="2:35" ht="23.1" customHeight="1">
      <c r="B97" s="477"/>
      <c r="C97" s="360"/>
      <c r="D97" s="357"/>
      <c r="E97" s="416"/>
      <c r="F97" s="416"/>
      <c r="G97" s="360"/>
      <c r="H97" s="416"/>
      <c r="I97" s="416"/>
      <c r="J97" s="416"/>
      <c r="K97" s="424"/>
      <c r="L97" s="424"/>
      <c r="M97" s="424"/>
      <c r="N97" s="424"/>
      <c r="O97" s="424"/>
      <c r="P97" s="558"/>
      <c r="Q97" s="840">
        <f t="shared" si="5"/>
        <v>0</v>
      </c>
      <c r="R97" s="685"/>
      <c r="S97" s="686"/>
      <c r="T97" s="465"/>
      <c r="V97" s="826"/>
      <c r="W97" s="828"/>
      <c r="X97" s="828"/>
      <c r="Y97" s="828"/>
      <c r="Z97" s="828"/>
      <c r="AA97" s="828"/>
      <c r="AB97" s="828"/>
      <c r="AC97" s="828"/>
      <c r="AD97" s="828"/>
      <c r="AE97" s="828"/>
      <c r="AF97" s="828"/>
      <c r="AG97" s="828"/>
      <c r="AH97" s="828"/>
      <c r="AI97" s="829"/>
    </row>
    <row r="98" spans="2:35" ht="23.1" customHeight="1">
      <c r="B98" s="477"/>
      <c r="C98" s="360"/>
      <c r="D98" s="357"/>
      <c r="E98" s="416"/>
      <c r="F98" s="416"/>
      <c r="G98" s="360"/>
      <c r="H98" s="416"/>
      <c r="I98" s="416"/>
      <c r="J98" s="416"/>
      <c r="K98" s="424"/>
      <c r="L98" s="424"/>
      <c r="M98" s="424"/>
      <c r="N98" s="424"/>
      <c r="O98" s="424"/>
      <c r="P98" s="558"/>
      <c r="Q98" s="840">
        <f t="shared" si="5"/>
        <v>0</v>
      </c>
      <c r="R98" s="685"/>
      <c r="S98" s="686"/>
      <c r="T98" s="465"/>
      <c r="V98" s="826"/>
      <c r="W98" s="828"/>
      <c r="X98" s="828"/>
      <c r="Y98" s="828"/>
      <c r="Z98" s="828"/>
      <c r="AA98" s="828"/>
      <c r="AB98" s="828"/>
      <c r="AC98" s="828"/>
      <c r="AD98" s="828"/>
      <c r="AE98" s="828"/>
      <c r="AF98" s="828"/>
      <c r="AG98" s="828"/>
      <c r="AH98" s="828"/>
      <c r="AI98" s="829"/>
    </row>
    <row r="99" spans="2:35" ht="23.1" customHeight="1">
      <c r="B99" s="477"/>
      <c r="C99" s="360"/>
      <c r="D99" s="357"/>
      <c r="E99" s="416"/>
      <c r="F99" s="416"/>
      <c r="G99" s="360"/>
      <c r="H99" s="416"/>
      <c r="I99" s="416"/>
      <c r="J99" s="416"/>
      <c r="K99" s="424"/>
      <c r="L99" s="424"/>
      <c r="M99" s="424"/>
      <c r="N99" s="424"/>
      <c r="O99" s="424"/>
      <c r="P99" s="558"/>
      <c r="Q99" s="840">
        <f t="shared" si="5"/>
        <v>0</v>
      </c>
      <c r="R99" s="685"/>
      <c r="S99" s="686"/>
      <c r="T99" s="465"/>
      <c r="V99" s="826"/>
      <c r="W99" s="828"/>
      <c r="X99" s="828"/>
      <c r="Y99" s="828"/>
      <c r="Z99" s="828"/>
      <c r="AA99" s="828"/>
      <c r="AB99" s="828"/>
      <c r="AC99" s="828"/>
      <c r="AD99" s="828"/>
      <c r="AE99" s="828"/>
      <c r="AF99" s="828"/>
      <c r="AG99" s="828"/>
      <c r="AH99" s="828"/>
      <c r="AI99" s="829"/>
    </row>
    <row r="100" spans="2:35" ht="23.1" customHeight="1">
      <c r="B100" s="477"/>
      <c r="C100" s="360"/>
      <c r="D100" s="357"/>
      <c r="E100" s="416"/>
      <c r="F100" s="416"/>
      <c r="G100" s="360"/>
      <c r="H100" s="416"/>
      <c r="I100" s="416"/>
      <c r="J100" s="416"/>
      <c r="K100" s="424"/>
      <c r="L100" s="424"/>
      <c r="M100" s="424"/>
      <c r="N100" s="424"/>
      <c r="O100" s="424"/>
      <c r="P100" s="558"/>
      <c r="Q100" s="840">
        <f t="shared" si="5"/>
        <v>0</v>
      </c>
      <c r="R100" s="685"/>
      <c r="S100" s="686"/>
      <c r="T100" s="465"/>
      <c r="V100" s="826"/>
      <c r="W100" s="828"/>
      <c r="X100" s="828"/>
      <c r="Y100" s="828"/>
      <c r="Z100" s="828"/>
      <c r="AA100" s="828"/>
      <c r="AB100" s="828"/>
      <c r="AC100" s="828"/>
      <c r="AD100" s="828"/>
      <c r="AE100" s="828"/>
      <c r="AF100" s="828"/>
      <c r="AG100" s="828"/>
      <c r="AH100" s="828"/>
      <c r="AI100" s="829"/>
    </row>
    <row r="101" spans="2:35" ht="23.1" customHeight="1">
      <c r="B101" s="477"/>
      <c r="C101" s="360"/>
      <c r="D101" s="357"/>
      <c r="E101" s="416"/>
      <c r="F101" s="416"/>
      <c r="G101" s="360"/>
      <c r="H101" s="416"/>
      <c r="I101" s="416"/>
      <c r="J101" s="416"/>
      <c r="K101" s="424"/>
      <c r="L101" s="424"/>
      <c r="M101" s="424"/>
      <c r="N101" s="424"/>
      <c r="O101" s="424"/>
      <c r="P101" s="558"/>
      <c r="Q101" s="840">
        <f t="shared" si="5"/>
        <v>0</v>
      </c>
      <c r="R101" s="685"/>
      <c r="S101" s="686"/>
      <c r="T101" s="465"/>
      <c r="V101" s="826"/>
      <c r="W101" s="828"/>
      <c r="X101" s="828"/>
      <c r="Y101" s="828"/>
      <c r="Z101" s="828"/>
      <c r="AA101" s="828"/>
      <c r="AB101" s="828"/>
      <c r="AC101" s="828"/>
      <c r="AD101" s="828"/>
      <c r="AE101" s="828"/>
      <c r="AF101" s="828"/>
      <c r="AG101" s="828"/>
      <c r="AH101" s="828"/>
      <c r="AI101" s="829"/>
    </row>
    <row r="102" spans="2:35" ht="23.1" customHeight="1">
      <c r="B102" s="477"/>
      <c r="C102" s="360"/>
      <c r="D102" s="357"/>
      <c r="E102" s="416"/>
      <c r="F102" s="416"/>
      <c r="G102" s="360"/>
      <c r="H102" s="416"/>
      <c r="I102" s="416"/>
      <c r="J102" s="416"/>
      <c r="K102" s="424"/>
      <c r="L102" s="424"/>
      <c r="M102" s="424"/>
      <c r="N102" s="424"/>
      <c r="O102" s="424"/>
      <c r="P102" s="558"/>
      <c r="Q102" s="840">
        <f t="shared" si="5"/>
        <v>0</v>
      </c>
      <c r="R102" s="685"/>
      <c r="S102" s="686"/>
      <c r="T102" s="465"/>
      <c r="V102" s="826"/>
      <c r="W102" s="828"/>
      <c r="X102" s="828"/>
      <c r="Y102" s="828"/>
      <c r="Z102" s="828"/>
      <c r="AA102" s="828"/>
      <c r="AB102" s="828"/>
      <c r="AC102" s="828"/>
      <c r="AD102" s="828"/>
      <c r="AE102" s="828"/>
      <c r="AF102" s="828"/>
      <c r="AG102" s="828"/>
      <c r="AH102" s="828"/>
      <c r="AI102" s="829"/>
    </row>
    <row r="103" spans="2:35" ht="23.1" customHeight="1">
      <c r="B103" s="477"/>
      <c r="C103" s="360"/>
      <c r="D103" s="357"/>
      <c r="E103" s="416"/>
      <c r="F103" s="416"/>
      <c r="G103" s="360"/>
      <c r="H103" s="416"/>
      <c r="I103" s="416"/>
      <c r="J103" s="416"/>
      <c r="K103" s="424"/>
      <c r="L103" s="424"/>
      <c r="M103" s="424"/>
      <c r="N103" s="424"/>
      <c r="O103" s="424"/>
      <c r="P103" s="558"/>
      <c r="Q103" s="840">
        <f t="shared" si="5"/>
        <v>0</v>
      </c>
      <c r="R103" s="685"/>
      <c r="S103" s="686"/>
      <c r="T103" s="465"/>
      <c r="V103" s="826"/>
      <c r="W103" s="828"/>
      <c r="X103" s="828"/>
      <c r="Y103" s="828"/>
      <c r="Z103" s="828"/>
      <c r="AA103" s="828"/>
      <c r="AB103" s="828"/>
      <c r="AC103" s="828"/>
      <c r="AD103" s="828"/>
      <c r="AE103" s="828"/>
      <c r="AF103" s="828"/>
      <c r="AG103" s="828"/>
      <c r="AH103" s="828"/>
      <c r="AI103" s="829"/>
    </row>
    <row r="104" spans="2:35" ht="23.1" customHeight="1">
      <c r="B104" s="477"/>
      <c r="C104" s="360"/>
      <c r="D104" s="357"/>
      <c r="E104" s="416"/>
      <c r="F104" s="416"/>
      <c r="G104" s="360"/>
      <c r="H104" s="416"/>
      <c r="I104" s="416"/>
      <c r="J104" s="416"/>
      <c r="K104" s="424"/>
      <c r="L104" s="424"/>
      <c r="M104" s="424"/>
      <c r="N104" s="424"/>
      <c r="O104" s="424"/>
      <c r="P104" s="558"/>
      <c r="Q104" s="840">
        <f t="shared" si="5"/>
        <v>0</v>
      </c>
      <c r="R104" s="685"/>
      <c r="S104" s="686"/>
      <c r="T104" s="465"/>
      <c r="V104" s="826"/>
      <c r="W104" s="828"/>
      <c r="X104" s="828"/>
      <c r="Y104" s="828"/>
      <c r="Z104" s="828"/>
      <c r="AA104" s="828"/>
      <c r="AB104" s="828"/>
      <c r="AC104" s="828"/>
      <c r="AD104" s="828"/>
      <c r="AE104" s="828"/>
      <c r="AF104" s="828"/>
      <c r="AG104" s="828"/>
      <c r="AH104" s="828"/>
      <c r="AI104" s="829"/>
    </row>
    <row r="105" spans="2:35" ht="23.1" customHeight="1">
      <c r="B105" s="477"/>
      <c r="C105" s="360"/>
      <c r="D105" s="358"/>
      <c r="E105" s="417"/>
      <c r="F105" s="417"/>
      <c r="G105" s="361"/>
      <c r="H105" s="417"/>
      <c r="I105" s="417"/>
      <c r="J105" s="417"/>
      <c r="K105" s="425"/>
      <c r="L105" s="425"/>
      <c r="M105" s="425"/>
      <c r="N105" s="425"/>
      <c r="O105" s="425"/>
      <c r="P105" s="559"/>
      <c r="Q105" s="841">
        <f t="shared" si="5"/>
        <v>0</v>
      </c>
      <c r="R105" s="685"/>
      <c r="S105" s="686"/>
      <c r="T105" s="465"/>
      <c r="V105" s="826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8"/>
      <c r="AG105" s="828"/>
      <c r="AH105" s="828"/>
      <c r="AI105" s="829"/>
    </row>
    <row r="106" spans="2:35" ht="23.1" customHeight="1">
      <c r="B106" s="477"/>
      <c r="C106" s="362"/>
      <c r="D106" s="359"/>
      <c r="E106" s="418"/>
      <c r="F106" s="418"/>
      <c r="G106" s="362"/>
      <c r="H106" s="418"/>
      <c r="I106" s="418"/>
      <c r="J106" s="418"/>
      <c r="K106" s="426"/>
      <c r="L106" s="426"/>
      <c r="M106" s="426"/>
      <c r="N106" s="426"/>
      <c r="O106" s="426"/>
      <c r="P106" s="560"/>
      <c r="Q106" s="842">
        <f t="shared" si="5"/>
        <v>0</v>
      </c>
      <c r="R106" s="687"/>
      <c r="S106" s="688"/>
      <c r="T106" s="465"/>
      <c r="V106" s="826"/>
      <c r="W106" s="828"/>
      <c r="X106" s="828"/>
      <c r="Y106" s="828"/>
      <c r="Z106" s="828"/>
      <c r="AA106" s="828"/>
      <c r="AB106" s="828"/>
      <c r="AC106" s="828"/>
      <c r="AD106" s="828"/>
      <c r="AE106" s="828"/>
      <c r="AF106" s="828"/>
      <c r="AG106" s="828"/>
      <c r="AH106" s="828"/>
      <c r="AI106" s="829"/>
    </row>
    <row r="107" spans="2:35" ht="23.1" customHeight="1" thickBot="1">
      <c r="B107" s="477"/>
      <c r="C107" s="455"/>
      <c r="D107" s="455"/>
      <c r="E107" s="820"/>
      <c r="F107" s="820"/>
      <c r="G107" s="820"/>
      <c r="H107" s="1251" t="s">
        <v>264</v>
      </c>
      <c r="I107" s="1252"/>
      <c r="J107" s="1253"/>
      <c r="K107" s="843">
        <f>SUM(K82:K106)</f>
        <v>0</v>
      </c>
      <c r="L107" s="844">
        <f t="shared" ref="L107" si="6">SUM(L82:L106)</f>
        <v>0</v>
      </c>
      <c r="M107" s="845">
        <f>SUM(M82:M106)</f>
        <v>0</v>
      </c>
      <c r="N107" s="845">
        <f t="shared" ref="N107" si="7">SUM(N82:N106)</f>
        <v>0</v>
      </c>
      <c r="O107" s="843">
        <f>SUM(O82:O106)</f>
        <v>0</v>
      </c>
      <c r="P107" s="843">
        <f>SUM(P82:P106)</f>
        <v>0</v>
      </c>
      <c r="Q107" s="846">
        <f>SUM(Q82:Q106)</f>
        <v>0</v>
      </c>
      <c r="R107" s="845">
        <f>SUM(R82:R106)</f>
        <v>0</v>
      </c>
      <c r="S107" s="513">
        <f>SUM(S82:S106)</f>
        <v>0</v>
      </c>
      <c r="T107" s="465"/>
      <c r="V107" s="826"/>
      <c r="W107" s="828"/>
      <c r="X107" s="828"/>
      <c r="Y107" s="828"/>
      <c r="Z107" s="828"/>
      <c r="AA107" s="828"/>
      <c r="AB107" s="828"/>
      <c r="AC107" s="828"/>
      <c r="AD107" s="828"/>
      <c r="AE107" s="828"/>
      <c r="AF107" s="828"/>
      <c r="AG107" s="828"/>
      <c r="AH107" s="828"/>
      <c r="AI107" s="829"/>
    </row>
    <row r="108" spans="2:35" ht="23.1" customHeight="1">
      <c r="B108" s="477"/>
      <c r="C108" s="455"/>
      <c r="D108" s="455"/>
      <c r="E108" s="820"/>
      <c r="F108" s="820"/>
      <c r="G108" s="820"/>
      <c r="H108" s="848"/>
      <c r="I108" s="848"/>
      <c r="J108" s="848"/>
      <c r="K108" s="820"/>
      <c r="L108" s="820"/>
      <c r="M108" s="820"/>
      <c r="N108" s="820"/>
      <c r="O108" s="820"/>
      <c r="P108" s="820"/>
      <c r="Q108" s="820"/>
      <c r="R108" s="820"/>
      <c r="S108" s="820"/>
      <c r="T108" s="465"/>
      <c r="V108" s="826"/>
      <c r="W108" s="828"/>
      <c r="X108" s="828"/>
      <c r="Y108" s="828"/>
      <c r="Z108" s="828"/>
      <c r="AA108" s="828"/>
      <c r="AB108" s="828"/>
      <c r="AC108" s="828"/>
      <c r="AD108" s="828"/>
      <c r="AE108" s="828"/>
      <c r="AF108" s="828"/>
      <c r="AG108" s="828"/>
      <c r="AH108" s="828"/>
      <c r="AI108" s="829"/>
    </row>
    <row r="109" spans="2:35" ht="23.1" customHeight="1">
      <c r="B109" s="477"/>
      <c r="C109" s="455"/>
      <c r="D109" s="455"/>
      <c r="E109" s="820"/>
      <c r="F109" s="820"/>
      <c r="G109" s="820"/>
      <c r="H109" s="848"/>
      <c r="I109" s="848"/>
      <c r="J109" s="848"/>
      <c r="K109" s="820"/>
      <c r="L109" s="820"/>
      <c r="M109" s="820"/>
      <c r="N109" s="820"/>
      <c r="O109" s="820"/>
      <c r="P109" s="820"/>
      <c r="Q109" s="820"/>
      <c r="R109" s="820"/>
      <c r="S109" s="820"/>
      <c r="T109" s="465"/>
      <c r="V109" s="826"/>
      <c r="W109" s="828"/>
      <c r="X109" s="828"/>
      <c r="Y109" s="828"/>
      <c r="Z109" s="828"/>
      <c r="AA109" s="828"/>
      <c r="AB109" s="828"/>
      <c r="AC109" s="828"/>
      <c r="AD109" s="828"/>
      <c r="AE109" s="828"/>
      <c r="AF109" s="828"/>
      <c r="AG109" s="828"/>
      <c r="AH109" s="828"/>
      <c r="AI109" s="829"/>
    </row>
    <row r="110" spans="2:35" s="855" customFormat="1" ht="18" customHeight="1">
      <c r="B110" s="850"/>
      <c r="C110" s="609" t="s">
        <v>197</v>
      </c>
      <c r="D110" s="851"/>
      <c r="E110" s="852"/>
      <c r="F110" s="852"/>
      <c r="G110" s="852"/>
      <c r="H110" s="852"/>
      <c r="I110" s="852"/>
      <c r="J110" s="852"/>
      <c r="K110" s="852"/>
      <c r="L110" s="852"/>
      <c r="M110" s="852"/>
      <c r="N110" s="853"/>
      <c r="O110" s="853"/>
      <c r="P110" s="853"/>
      <c r="Q110" s="853"/>
      <c r="R110" s="853"/>
      <c r="S110" s="853"/>
      <c r="T110" s="854"/>
      <c r="V110" s="856"/>
      <c r="W110" s="857"/>
      <c r="X110" s="857"/>
      <c r="Y110" s="857"/>
      <c r="Z110" s="857"/>
      <c r="AA110" s="857"/>
      <c r="AB110" s="857"/>
      <c r="AC110" s="857"/>
      <c r="AD110" s="857"/>
      <c r="AE110" s="857"/>
      <c r="AF110" s="857"/>
      <c r="AG110" s="857"/>
      <c r="AH110" s="857"/>
      <c r="AI110" s="858"/>
    </row>
    <row r="111" spans="2:35" s="855" customFormat="1" ht="18" customHeight="1">
      <c r="B111" s="850"/>
      <c r="C111" s="851" t="s">
        <v>747</v>
      </c>
      <c r="D111" s="851"/>
      <c r="E111" s="852"/>
      <c r="F111" s="852"/>
      <c r="G111" s="852"/>
      <c r="H111" s="852"/>
      <c r="I111" s="852"/>
      <c r="J111" s="852"/>
      <c r="K111" s="852"/>
      <c r="L111" s="852"/>
      <c r="M111" s="852"/>
      <c r="N111" s="853"/>
      <c r="O111" s="853"/>
      <c r="P111" s="853"/>
      <c r="Q111" s="853"/>
      <c r="R111" s="853"/>
      <c r="S111" s="853"/>
      <c r="T111" s="854"/>
      <c r="V111" s="856"/>
      <c r="W111" s="857"/>
      <c r="X111" s="857"/>
      <c r="Y111" s="857"/>
      <c r="Z111" s="857"/>
      <c r="AA111" s="857"/>
      <c r="AB111" s="857"/>
      <c r="AC111" s="857"/>
      <c r="AD111" s="857"/>
      <c r="AE111" s="857"/>
      <c r="AF111" s="857"/>
      <c r="AG111" s="857"/>
      <c r="AH111" s="857"/>
      <c r="AI111" s="858"/>
    </row>
    <row r="112" spans="2:35" s="855" customFormat="1" ht="18" customHeight="1">
      <c r="B112" s="850"/>
      <c r="C112" s="851" t="s">
        <v>748</v>
      </c>
      <c r="D112" s="851"/>
      <c r="E112" s="852"/>
      <c r="F112" s="852"/>
      <c r="G112" s="852"/>
      <c r="H112" s="852"/>
      <c r="I112" s="852"/>
      <c r="J112" s="852"/>
      <c r="K112" s="852"/>
      <c r="L112" s="852"/>
      <c r="M112" s="852"/>
      <c r="N112" s="853"/>
      <c r="O112" s="853"/>
      <c r="P112" s="853"/>
      <c r="Q112" s="853"/>
      <c r="R112" s="853"/>
      <c r="S112" s="853"/>
      <c r="T112" s="854"/>
      <c r="V112" s="856"/>
      <c r="W112" s="857"/>
      <c r="X112" s="857"/>
      <c r="Y112" s="857"/>
      <c r="Z112" s="857"/>
      <c r="AA112" s="857"/>
      <c r="AB112" s="857"/>
      <c r="AC112" s="857"/>
      <c r="AD112" s="857"/>
      <c r="AE112" s="857"/>
      <c r="AF112" s="857"/>
      <c r="AG112" s="857"/>
      <c r="AH112" s="857"/>
      <c r="AI112" s="858"/>
    </row>
    <row r="113" spans="2:35" s="855" customFormat="1" ht="18" customHeight="1">
      <c r="B113" s="850"/>
      <c r="C113" s="851" t="s">
        <v>546</v>
      </c>
      <c r="D113" s="851"/>
      <c r="E113" s="852"/>
      <c r="F113" s="852"/>
      <c r="G113" s="852"/>
      <c r="H113" s="852"/>
      <c r="I113" s="852"/>
      <c r="J113" s="852"/>
      <c r="K113" s="852"/>
      <c r="L113" s="852"/>
      <c r="M113" s="852"/>
      <c r="N113" s="853"/>
      <c r="O113" s="853"/>
      <c r="P113" s="853"/>
      <c r="Q113" s="853"/>
      <c r="R113" s="853"/>
      <c r="S113" s="853"/>
      <c r="T113" s="854"/>
      <c r="V113" s="856"/>
      <c r="W113" s="857"/>
      <c r="X113" s="857"/>
      <c r="Y113" s="857"/>
      <c r="Z113" s="857"/>
      <c r="AA113" s="857"/>
      <c r="AB113" s="857"/>
      <c r="AC113" s="857"/>
      <c r="AD113" s="857"/>
      <c r="AE113" s="857"/>
      <c r="AF113" s="857"/>
      <c r="AG113" s="857"/>
      <c r="AH113" s="857"/>
      <c r="AI113" s="858"/>
    </row>
    <row r="114" spans="2:35" s="855" customFormat="1" ht="18" customHeight="1">
      <c r="B114" s="850"/>
      <c r="C114" s="859" t="s">
        <v>530</v>
      </c>
      <c r="D114" s="851"/>
      <c r="E114" s="852"/>
      <c r="F114" s="852"/>
      <c r="G114" s="852"/>
      <c r="H114" s="852"/>
      <c r="I114" s="852"/>
      <c r="J114" s="852"/>
      <c r="K114" s="852"/>
      <c r="L114" s="852"/>
      <c r="M114" s="852"/>
      <c r="N114" s="853"/>
      <c r="O114" s="853"/>
      <c r="P114" s="853"/>
      <c r="Q114" s="853"/>
      <c r="R114" s="853"/>
      <c r="S114" s="853"/>
      <c r="T114" s="854"/>
      <c r="V114" s="856"/>
      <c r="W114" s="857"/>
      <c r="X114" s="857"/>
      <c r="Y114" s="857"/>
      <c r="Z114" s="857"/>
      <c r="AA114" s="857"/>
      <c r="AB114" s="857"/>
      <c r="AC114" s="857"/>
      <c r="AD114" s="857"/>
      <c r="AE114" s="857"/>
      <c r="AF114" s="857"/>
      <c r="AG114" s="857"/>
      <c r="AH114" s="857"/>
      <c r="AI114" s="858"/>
    </row>
    <row r="115" spans="2:35" s="855" customFormat="1" ht="18" customHeight="1">
      <c r="B115" s="850"/>
      <c r="C115" s="859" t="s">
        <v>754</v>
      </c>
      <c r="D115" s="851"/>
      <c r="E115" s="852"/>
      <c r="F115" s="852"/>
      <c r="G115" s="852"/>
      <c r="H115" s="852"/>
      <c r="I115" s="852"/>
      <c r="J115" s="852"/>
      <c r="K115" s="852"/>
      <c r="L115" s="852"/>
      <c r="M115" s="852"/>
      <c r="N115" s="853"/>
      <c r="O115" s="853"/>
      <c r="P115" s="853"/>
      <c r="Q115" s="853"/>
      <c r="R115" s="853"/>
      <c r="S115" s="853"/>
      <c r="T115" s="854"/>
      <c r="V115" s="856"/>
      <c r="W115" s="857"/>
      <c r="X115" s="857"/>
      <c r="Y115" s="857"/>
      <c r="Z115" s="857"/>
      <c r="AA115" s="857"/>
      <c r="AB115" s="857"/>
      <c r="AC115" s="857"/>
      <c r="AD115" s="857"/>
      <c r="AE115" s="857"/>
      <c r="AF115" s="857"/>
      <c r="AG115" s="857"/>
      <c r="AH115" s="857"/>
      <c r="AI115" s="858"/>
    </row>
    <row r="116" spans="2:35" s="855" customFormat="1" ht="18" customHeight="1">
      <c r="B116" s="850"/>
      <c r="C116" s="855" t="s">
        <v>755</v>
      </c>
      <c r="D116" s="851"/>
      <c r="E116" s="852"/>
      <c r="F116" s="852"/>
      <c r="G116" s="852"/>
      <c r="H116" s="852"/>
      <c r="I116" s="852"/>
      <c r="J116" s="852"/>
      <c r="K116" s="852"/>
      <c r="L116" s="852"/>
      <c r="M116" s="852"/>
      <c r="N116" s="853"/>
      <c r="O116" s="853"/>
      <c r="P116" s="853"/>
      <c r="Q116" s="853"/>
      <c r="R116" s="853"/>
      <c r="S116" s="853"/>
      <c r="T116" s="854"/>
      <c r="V116" s="856"/>
      <c r="W116" s="857"/>
      <c r="X116" s="857"/>
      <c r="Y116" s="857"/>
      <c r="Z116" s="857"/>
      <c r="AA116" s="857"/>
      <c r="AB116" s="857"/>
      <c r="AC116" s="857"/>
      <c r="AD116" s="857"/>
      <c r="AE116" s="857"/>
      <c r="AF116" s="857"/>
      <c r="AG116" s="857"/>
      <c r="AH116" s="857"/>
      <c r="AI116" s="858"/>
    </row>
    <row r="117" spans="2:35" s="855" customFormat="1" ht="18" customHeight="1">
      <c r="B117" s="850"/>
      <c r="C117" s="860" t="s">
        <v>756</v>
      </c>
      <c r="D117" s="851"/>
      <c r="E117" s="861"/>
      <c r="F117" s="861"/>
      <c r="G117" s="861"/>
      <c r="H117" s="861"/>
      <c r="I117" s="861"/>
      <c r="J117" s="861"/>
      <c r="K117" s="861"/>
      <c r="L117" s="861"/>
      <c r="M117" s="861"/>
      <c r="N117" s="853"/>
      <c r="O117" s="853"/>
      <c r="P117" s="853"/>
      <c r="Q117" s="853"/>
      <c r="R117" s="853"/>
      <c r="S117" s="853"/>
      <c r="T117" s="854"/>
      <c r="V117" s="856"/>
      <c r="W117" s="857"/>
      <c r="X117" s="857"/>
      <c r="Y117" s="857"/>
      <c r="Z117" s="857"/>
      <c r="AA117" s="857"/>
      <c r="AB117" s="857"/>
      <c r="AC117" s="857"/>
      <c r="AD117" s="857"/>
      <c r="AE117" s="857"/>
      <c r="AF117" s="857"/>
      <c r="AG117" s="857"/>
      <c r="AH117" s="857"/>
      <c r="AI117" s="858"/>
    </row>
    <row r="118" spans="2:35" s="855" customFormat="1" ht="18" customHeight="1">
      <c r="B118" s="850"/>
      <c r="C118" s="860" t="s">
        <v>757</v>
      </c>
      <c r="D118" s="851"/>
      <c r="E118" s="861"/>
      <c r="F118" s="861"/>
      <c r="G118" s="861"/>
      <c r="H118" s="861"/>
      <c r="I118" s="861"/>
      <c r="J118" s="861"/>
      <c r="K118" s="861"/>
      <c r="L118" s="861"/>
      <c r="M118" s="861"/>
      <c r="N118" s="853"/>
      <c r="O118" s="853"/>
      <c r="P118" s="853"/>
      <c r="Q118" s="853"/>
      <c r="R118" s="853"/>
      <c r="S118" s="853"/>
      <c r="T118" s="854"/>
      <c r="V118" s="856"/>
      <c r="W118" s="857"/>
      <c r="X118" s="857"/>
      <c r="Y118" s="857"/>
      <c r="Z118" s="857"/>
      <c r="AA118" s="857"/>
      <c r="AB118" s="857"/>
      <c r="AC118" s="857"/>
      <c r="AD118" s="857"/>
      <c r="AE118" s="857"/>
      <c r="AF118" s="857"/>
      <c r="AG118" s="857"/>
      <c r="AH118" s="857"/>
      <c r="AI118" s="858"/>
    </row>
    <row r="119" spans="2:35" s="855" customFormat="1" ht="18" customHeight="1">
      <c r="B119" s="850"/>
      <c r="C119" s="860" t="s">
        <v>758</v>
      </c>
      <c r="D119" s="851"/>
      <c r="E119" s="861"/>
      <c r="F119" s="861"/>
      <c r="G119" s="861"/>
      <c r="H119" s="861"/>
      <c r="I119" s="861"/>
      <c r="J119" s="861"/>
      <c r="K119" s="861"/>
      <c r="L119" s="861"/>
      <c r="M119" s="861"/>
      <c r="N119" s="853"/>
      <c r="O119" s="853"/>
      <c r="P119" s="853"/>
      <c r="Q119" s="853"/>
      <c r="R119" s="853"/>
      <c r="S119" s="853"/>
      <c r="T119" s="854"/>
      <c r="V119" s="856"/>
      <c r="W119" s="857"/>
      <c r="X119" s="857"/>
      <c r="Y119" s="857"/>
      <c r="Z119" s="857"/>
      <c r="AA119" s="857"/>
      <c r="AB119" s="857"/>
      <c r="AC119" s="857"/>
      <c r="AD119" s="857"/>
      <c r="AE119" s="857"/>
      <c r="AF119" s="857"/>
      <c r="AG119" s="857"/>
      <c r="AH119" s="857"/>
      <c r="AI119" s="858"/>
    </row>
    <row r="120" spans="2:35" ht="23.1" customHeight="1" thickBot="1">
      <c r="B120" s="536"/>
      <c r="C120" s="1161"/>
      <c r="D120" s="1161"/>
      <c r="E120" s="798"/>
      <c r="F120" s="798"/>
      <c r="G120" s="798"/>
      <c r="H120" s="798"/>
      <c r="I120" s="798"/>
      <c r="J120" s="798"/>
      <c r="K120" s="798"/>
      <c r="L120" s="798"/>
      <c r="M120" s="798"/>
      <c r="N120" s="798"/>
      <c r="O120" s="798"/>
      <c r="P120" s="798"/>
      <c r="Q120" s="798"/>
      <c r="R120" s="798"/>
      <c r="S120" s="798"/>
      <c r="T120" s="538"/>
      <c r="V120" s="862"/>
      <c r="W120" s="863"/>
      <c r="X120" s="863"/>
      <c r="Y120" s="863"/>
      <c r="Z120" s="863"/>
      <c r="AA120" s="863"/>
      <c r="AB120" s="863"/>
      <c r="AC120" s="863"/>
      <c r="AD120" s="863"/>
      <c r="AE120" s="863"/>
      <c r="AF120" s="863"/>
      <c r="AG120" s="863"/>
      <c r="AH120" s="863"/>
      <c r="AI120" s="864"/>
    </row>
    <row r="121" spans="2:35" ht="23.1" customHeight="1">
      <c r="C121" s="463"/>
      <c r="D121" s="463"/>
      <c r="E121" s="464"/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  <c r="R121" s="464"/>
      <c r="S121" s="464"/>
      <c r="U121" s="454" t="s">
        <v>672</v>
      </c>
    </row>
    <row r="122" spans="2:35" ht="12.75">
      <c r="C122" s="539" t="s">
        <v>70</v>
      </c>
      <c r="D122" s="463"/>
      <c r="E122" s="464"/>
      <c r="F122" s="464"/>
      <c r="G122" s="464"/>
      <c r="H122" s="464"/>
      <c r="I122" s="464"/>
      <c r="J122" s="464"/>
      <c r="K122" s="464"/>
      <c r="L122" s="464"/>
      <c r="M122" s="464"/>
      <c r="N122" s="464"/>
      <c r="O122" s="464"/>
      <c r="P122" s="464"/>
      <c r="Q122" s="464"/>
      <c r="R122" s="464"/>
      <c r="S122" s="865" t="s">
        <v>53</v>
      </c>
    </row>
    <row r="123" spans="2:35" ht="12.75">
      <c r="C123" s="541" t="s">
        <v>71</v>
      </c>
      <c r="D123" s="463"/>
      <c r="E123" s="464"/>
      <c r="F123" s="464"/>
      <c r="G123" s="464"/>
      <c r="H123" s="464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</row>
    <row r="124" spans="2:35" ht="12.75">
      <c r="C124" s="541" t="s">
        <v>72</v>
      </c>
      <c r="D124" s="463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</row>
    <row r="125" spans="2:35" ht="12.75">
      <c r="C125" s="541" t="s">
        <v>73</v>
      </c>
      <c r="D125" s="463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</row>
    <row r="126" spans="2:35" ht="12.75">
      <c r="C126" s="541" t="s">
        <v>74</v>
      </c>
      <c r="D126" s="463"/>
      <c r="E126" s="464"/>
      <c r="F126" s="464"/>
      <c r="G126" s="464"/>
      <c r="H126" s="464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</row>
    <row r="127" spans="2:35" ht="23.1" customHeight="1">
      <c r="C127" s="463"/>
      <c r="D127" s="463"/>
      <c r="E127" s="464"/>
      <c r="F127" s="464"/>
      <c r="G127" s="464"/>
      <c r="H127" s="464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</row>
    <row r="128" spans="2:35" ht="23.1" customHeight="1">
      <c r="C128" s="463"/>
      <c r="D128" s="463"/>
      <c r="E128" s="464"/>
      <c r="F128" s="464"/>
      <c r="G128" s="464"/>
      <c r="H128" s="464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</row>
    <row r="129" spans="3:19" ht="23.1" customHeight="1">
      <c r="C129" s="463"/>
      <c r="D129" s="463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</row>
    <row r="130" spans="3:19" ht="23.1" customHeight="1">
      <c r="C130" s="463"/>
      <c r="D130" s="463"/>
      <c r="E130" s="464"/>
      <c r="F130" s="464"/>
      <c r="G130" s="464"/>
      <c r="H130" s="464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</row>
    <row r="131" spans="3:19" ht="23.1" customHeight="1">
      <c r="E131" s="464"/>
      <c r="F131" s="464"/>
      <c r="G131" s="464"/>
      <c r="H131" s="464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7" zoomScale="125" zoomScaleNormal="125" zoomScalePageLayoutView="125" workbookViewId="0">
      <selection activeCell="G22" sqref="G22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14.44140625" style="54" customWidth="1"/>
    <col min="5" max="5" width="26.6640625" style="55" customWidth="1"/>
    <col min="6" max="9" width="13.44140625" style="55" customWidth="1"/>
    <col min="10" max="10" width="3.33203125" style="54" customWidth="1"/>
    <col min="11" max="16384" width="10.6640625" style="54"/>
  </cols>
  <sheetData>
    <row r="2" spans="1:25" ht="23.1" customHeight="1">
      <c r="D2" s="145" t="s">
        <v>166</v>
      </c>
    </row>
    <row r="3" spans="1:25" ht="23.1" customHeight="1">
      <c r="D3" s="145" t="s">
        <v>167</v>
      </c>
    </row>
    <row r="4" spans="1:25" ht="23.1" customHeight="1" thickBot="1">
      <c r="A4" s="54" t="s">
        <v>671</v>
      </c>
    </row>
    <row r="5" spans="1:25" ht="9" customHeight="1">
      <c r="B5" s="56"/>
      <c r="C5" s="57"/>
      <c r="D5" s="57"/>
      <c r="E5" s="58"/>
      <c r="F5" s="58"/>
      <c r="G5" s="58"/>
      <c r="H5" s="58"/>
      <c r="I5" s="58"/>
      <c r="J5" s="59"/>
      <c r="L5" s="267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9"/>
    </row>
    <row r="6" spans="1:25" ht="30" customHeight="1">
      <c r="B6" s="60"/>
      <c r="C6" s="51" t="s">
        <v>0</v>
      </c>
      <c r="D6" s="61"/>
      <c r="E6" s="62"/>
      <c r="F6" s="62"/>
      <c r="G6" s="62"/>
      <c r="H6" s="62"/>
      <c r="I6" s="1154">
        <f>ejercicio</f>
        <v>2019</v>
      </c>
      <c r="J6" s="63"/>
      <c r="L6" s="270"/>
      <c r="M6" s="271" t="s">
        <v>474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3"/>
    </row>
    <row r="7" spans="1:25" ht="30" customHeight="1">
      <c r="B7" s="60"/>
      <c r="C7" s="51" t="s">
        <v>1</v>
      </c>
      <c r="D7" s="61"/>
      <c r="E7" s="62"/>
      <c r="F7" s="62"/>
      <c r="G7" s="62"/>
      <c r="H7" s="62"/>
      <c r="I7" s="1154"/>
      <c r="J7" s="63"/>
      <c r="L7" s="270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3"/>
    </row>
    <row r="8" spans="1:25" ht="30" customHeight="1">
      <c r="B8" s="60"/>
      <c r="C8" s="64"/>
      <c r="D8" s="61"/>
      <c r="E8" s="62"/>
      <c r="F8" s="62"/>
      <c r="G8" s="62"/>
      <c r="H8" s="62"/>
      <c r="I8" s="65"/>
      <c r="J8" s="63"/>
      <c r="L8" s="270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3"/>
    </row>
    <row r="9" spans="1:25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188"/>
      <c r="J9" s="124"/>
      <c r="L9" s="270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3"/>
    </row>
    <row r="10" spans="1:25" ht="7.35" customHeight="1">
      <c r="B10" s="60"/>
      <c r="C10" s="61"/>
      <c r="D10" s="61"/>
      <c r="E10" s="62"/>
      <c r="F10" s="62"/>
      <c r="G10" s="62"/>
      <c r="H10" s="62"/>
      <c r="I10" s="62"/>
      <c r="J10" s="63"/>
      <c r="L10" s="270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3"/>
    </row>
    <row r="11" spans="1:25" s="72" customFormat="1" ht="30" customHeight="1">
      <c r="B11" s="68"/>
      <c r="C11" s="69" t="s">
        <v>235</v>
      </c>
      <c r="D11" s="69"/>
      <c r="E11" s="70"/>
      <c r="F11" s="70"/>
      <c r="G11" s="70"/>
      <c r="H11" s="70"/>
      <c r="I11" s="70"/>
      <c r="J11" s="71"/>
      <c r="L11" s="270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3"/>
    </row>
    <row r="12" spans="1:25" s="72" customFormat="1" ht="30" customHeight="1">
      <c r="B12" s="68"/>
      <c r="C12" s="1210"/>
      <c r="D12" s="1210"/>
      <c r="E12" s="53"/>
      <c r="F12" s="53"/>
      <c r="G12" s="53"/>
      <c r="H12" s="53"/>
      <c r="I12" s="53"/>
      <c r="J12" s="71"/>
      <c r="L12" s="270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3"/>
    </row>
    <row r="13" spans="1:25" s="72" customFormat="1" ht="16.350000000000001" customHeight="1">
      <c r="B13" s="68"/>
      <c r="C13" s="150"/>
      <c r="D13" s="153"/>
      <c r="E13" s="154"/>
      <c r="F13" s="151" t="s">
        <v>237</v>
      </c>
      <c r="G13" s="1254" t="s">
        <v>242</v>
      </c>
      <c r="H13" s="1255"/>
      <c r="I13" s="1256"/>
      <c r="J13" s="71"/>
      <c r="L13" s="270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3"/>
    </row>
    <row r="14" spans="1:25" s="72" customFormat="1" ht="16.350000000000001" customHeight="1">
      <c r="B14" s="68"/>
      <c r="C14" s="152"/>
      <c r="D14" s="155"/>
      <c r="E14" s="156"/>
      <c r="F14" s="141" t="s">
        <v>238</v>
      </c>
      <c r="G14" s="151" t="s">
        <v>239</v>
      </c>
      <c r="H14" s="151" t="s">
        <v>240</v>
      </c>
      <c r="I14" s="151" t="s">
        <v>241</v>
      </c>
      <c r="J14" s="71"/>
      <c r="L14" s="270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3"/>
    </row>
    <row r="15" spans="1:25" s="125" customFormat="1" ht="16.350000000000001" customHeight="1">
      <c r="B15" s="123"/>
      <c r="C15" s="1257" t="s">
        <v>236</v>
      </c>
      <c r="D15" s="1258"/>
      <c r="E15" s="1259"/>
      <c r="F15" s="136">
        <f>ejercicio</f>
        <v>2019</v>
      </c>
      <c r="G15" s="136">
        <f>ejercicio+1</f>
        <v>2020</v>
      </c>
      <c r="H15" s="136">
        <f>ejercicio+1</f>
        <v>2020</v>
      </c>
      <c r="I15" s="136">
        <f>ejercicio+1</f>
        <v>2020</v>
      </c>
      <c r="J15" s="124"/>
      <c r="L15" s="270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3"/>
    </row>
    <row r="16" spans="1:25" s="125" customFormat="1" ht="8.1" customHeight="1">
      <c r="B16" s="123"/>
      <c r="C16" s="51"/>
      <c r="D16" s="51"/>
      <c r="E16" s="122"/>
      <c r="F16" s="122"/>
      <c r="G16" s="122"/>
      <c r="H16" s="122"/>
      <c r="I16" s="122"/>
      <c r="J16" s="124"/>
      <c r="L16" s="270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3"/>
    </row>
    <row r="17" spans="1:25" s="77" customFormat="1" ht="23.1" customHeight="1" thickBot="1">
      <c r="A17" s="125"/>
      <c r="B17" s="123"/>
      <c r="C17" s="98" t="s">
        <v>243</v>
      </c>
      <c r="D17" s="99"/>
      <c r="E17" s="159"/>
      <c r="F17" s="363"/>
      <c r="G17" s="364"/>
      <c r="H17" s="365"/>
      <c r="I17" s="404"/>
      <c r="J17" s="75"/>
      <c r="L17" s="270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3"/>
    </row>
    <row r="18" spans="1:25" s="77" customFormat="1" ht="9" customHeight="1">
      <c r="A18" s="125"/>
      <c r="B18" s="123"/>
      <c r="C18" s="32"/>
      <c r="D18" s="32"/>
      <c r="E18" s="32"/>
      <c r="F18" s="162"/>
      <c r="G18" s="163"/>
      <c r="H18" s="164"/>
      <c r="I18" s="165"/>
      <c r="J18" s="75"/>
      <c r="L18" s="270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3"/>
    </row>
    <row r="19" spans="1:25" s="77" customFormat="1" ht="23.1" customHeight="1" thickBot="1">
      <c r="A19" s="125"/>
      <c r="B19" s="123"/>
      <c r="C19" s="98" t="s">
        <v>154</v>
      </c>
      <c r="D19" s="99"/>
      <c r="E19" s="159"/>
      <c r="F19" s="111">
        <f>SUM(F20:F24)</f>
        <v>2871.36</v>
      </c>
      <c r="G19" s="157">
        <f t="shared" ref="G19:I19" si="0">SUM(G20:G24)</f>
        <v>2871.36</v>
      </c>
      <c r="H19" s="158">
        <f t="shared" si="0"/>
        <v>0</v>
      </c>
      <c r="I19" s="166">
        <f t="shared" si="0"/>
        <v>0</v>
      </c>
      <c r="J19" s="75"/>
      <c r="L19" s="270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3"/>
    </row>
    <row r="20" spans="1:25" s="77" customFormat="1" ht="23.1" customHeight="1">
      <c r="B20" s="74"/>
      <c r="C20" s="118" t="s">
        <v>244</v>
      </c>
      <c r="D20" s="119"/>
      <c r="E20" s="121"/>
      <c r="F20" s="353"/>
      <c r="G20" s="366"/>
      <c r="H20" s="334"/>
      <c r="I20" s="405"/>
      <c r="J20" s="75"/>
      <c r="L20" s="270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3"/>
    </row>
    <row r="21" spans="1:25" s="77" customFormat="1" ht="23.1" customHeight="1">
      <c r="B21" s="74"/>
      <c r="C21" s="118" t="s">
        <v>245</v>
      </c>
      <c r="D21" s="119"/>
      <c r="E21" s="121"/>
      <c r="F21" s="353">
        <v>2871.36</v>
      </c>
      <c r="G21" s="366">
        <f>+F21</f>
        <v>2871.36</v>
      </c>
      <c r="H21" s="334"/>
      <c r="I21" s="405"/>
      <c r="J21" s="75"/>
      <c r="L21" s="270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3"/>
    </row>
    <row r="22" spans="1:25" s="77" customFormat="1" ht="23.1" customHeight="1">
      <c r="B22" s="74"/>
      <c r="C22" s="118" t="s">
        <v>246</v>
      </c>
      <c r="D22" s="119"/>
      <c r="E22" s="121"/>
      <c r="F22" s="353"/>
      <c r="G22" s="366"/>
      <c r="H22" s="334"/>
      <c r="I22" s="405"/>
      <c r="J22" s="75"/>
      <c r="L22" s="270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3"/>
    </row>
    <row r="23" spans="1:25" ht="23.1" customHeight="1">
      <c r="B23" s="74"/>
      <c r="C23" s="94" t="s">
        <v>247</v>
      </c>
      <c r="D23" s="95"/>
      <c r="E23" s="114"/>
      <c r="F23" s="354"/>
      <c r="G23" s="367"/>
      <c r="H23" s="327"/>
      <c r="I23" s="406"/>
      <c r="J23" s="63"/>
      <c r="L23" s="270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3"/>
    </row>
    <row r="24" spans="1:25" ht="23.1" customHeight="1">
      <c r="B24" s="74"/>
      <c r="C24" s="96" t="s">
        <v>248</v>
      </c>
      <c r="D24" s="97"/>
      <c r="E24" s="115"/>
      <c r="F24" s="356"/>
      <c r="G24" s="368"/>
      <c r="H24" s="331"/>
      <c r="I24" s="407"/>
      <c r="J24" s="63"/>
      <c r="L24" s="270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3"/>
    </row>
    <row r="25" spans="1:25" ht="8.1" customHeight="1">
      <c r="B25" s="60"/>
      <c r="C25" s="1260"/>
      <c r="D25" s="1260"/>
      <c r="E25" s="1260"/>
      <c r="F25" s="1260"/>
      <c r="G25" s="1260"/>
      <c r="H25" s="1260"/>
      <c r="I25" s="1260"/>
      <c r="J25" s="63"/>
      <c r="L25" s="270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3"/>
    </row>
    <row r="26" spans="1:25" s="77" customFormat="1" ht="23.1" customHeight="1" thickBot="1">
      <c r="A26" s="125"/>
      <c r="B26" s="123"/>
      <c r="C26" s="98" t="s">
        <v>249</v>
      </c>
      <c r="D26" s="99"/>
      <c r="E26" s="159"/>
      <c r="F26" s="111">
        <f>+SUM(F27:F28)</f>
        <v>0</v>
      </c>
      <c r="G26" s="157">
        <f>SUM(G27:G28)</f>
        <v>0</v>
      </c>
      <c r="H26" s="158">
        <f>SUM(H27:H28)</f>
        <v>0</v>
      </c>
      <c r="I26" s="166">
        <f>SUM(I27:I28)</f>
        <v>0</v>
      </c>
      <c r="J26" s="75"/>
      <c r="L26" s="270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3"/>
    </row>
    <row r="27" spans="1:25" s="77" customFormat="1" ht="23.1" customHeight="1">
      <c r="B27" s="74"/>
      <c r="C27" s="118" t="s">
        <v>250</v>
      </c>
      <c r="D27" s="119"/>
      <c r="E27" s="121"/>
      <c r="F27" s="353"/>
      <c r="G27" s="408"/>
      <c r="H27" s="409"/>
      <c r="I27" s="405"/>
      <c r="J27" s="75"/>
      <c r="L27" s="270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3"/>
    </row>
    <row r="28" spans="1:25" ht="23.1" customHeight="1">
      <c r="B28" s="74"/>
      <c r="C28" s="96" t="s">
        <v>251</v>
      </c>
      <c r="D28" s="97"/>
      <c r="E28" s="115"/>
      <c r="F28" s="356"/>
      <c r="G28" s="410"/>
      <c r="H28" s="411"/>
      <c r="I28" s="412"/>
      <c r="J28" s="63"/>
      <c r="L28" s="270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3"/>
    </row>
    <row r="29" spans="1:25" ht="8.1" customHeight="1">
      <c r="B29" s="60"/>
      <c r="C29" s="1260"/>
      <c r="D29" s="1260"/>
      <c r="E29" s="1260"/>
      <c r="F29" s="1260"/>
      <c r="G29" s="1260"/>
      <c r="H29" s="1260"/>
      <c r="I29" s="1260"/>
      <c r="J29" s="63"/>
      <c r="L29" s="270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3"/>
    </row>
    <row r="30" spans="1:25" ht="23.1" customHeight="1" thickBot="1">
      <c r="B30" s="74"/>
      <c r="C30" s="98" t="s">
        <v>252</v>
      </c>
      <c r="D30" s="99"/>
      <c r="E30" s="159"/>
      <c r="F30" s="111">
        <f>SUM(F31:F32)</f>
        <v>0</v>
      </c>
      <c r="G30" s="157">
        <f>SUM(G31:G32)</f>
        <v>0</v>
      </c>
      <c r="H30" s="158">
        <f>SUM(H31:H32)</f>
        <v>0</v>
      </c>
      <c r="I30" s="166">
        <f>SUM(I31:I32)</f>
        <v>0</v>
      </c>
      <c r="J30" s="63"/>
      <c r="L30" s="270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3"/>
    </row>
    <row r="31" spans="1:25" ht="23.1" customHeight="1">
      <c r="B31" s="74"/>
      <c r="C31" s="118" t="s">
        <v>250</v>
      </c>
      <c r="D31" s="119"/>
      <c r="E31" s="121"/>
      <c r="F31" s="353"/>
      <c r="G31" s="413"/>
      <c r="H31" s="414"/>
      <c r="I31" s="415"/>
      <c r="J31" s="63"/>
      <c r="L31" s="270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3"/>
    </row>
    <row r="32" spans="1:25" ht="23.1" customHeight="1">
      <c r="B32" s="74"/>
      <c r="C32" s="96" t="s">
        <v>251</v>
      </c>
      <c r="D32" s="97"/>
      <c r="E32" s="115"/>
      <c r="F32" s="356"/>
      <c r="G32" s="410"/>
      <c r="H32" s="411"/>
      <c r="I32" s="412"/>
      <c r="J32" s="63"/>
      <c r="L32" s="270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3"/>
    </row>
    <row r="33" spans="2:25" ht="23.1" customHeight="1">
      <c r="B33" s="74"/>
      <c r="C33" s="145"/>
      <c r="D33" s="145"/>
      <c r="E33" s="146"/>
      <c r="F33" s="147"/>
      <c r="G33" s="146"/>
      <c r="H33" s="146"/>
      <c r="I33" s="148"/>
      <c r="J33" s="63"/>
      <c r="L33" s="270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3"/>
    </row>
    <row r="34" spans="2:25" ht="23.1" customHeight="1">
      <c r="B34" s="74"/>
      <c r="C34" s="107" t="s">
        <v>197</v>
      </c>
      <c r="D34" s="105"/>
      <c r="E34" s="106"/>
      <c r="F34" s="106"/>
      <c r="G34" s="106"/>
      <c r="H34" s="106"/>
      <c r="I34" s="53"/>
      <c r="J34" s="63"/>
      <c r="L34" s="270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3"/>
    </row>
    <row r="35" spans="2:25" ht="18">
      <c r="B35" s="74"/>
      <c r="C35" s="161" t="s">
        <v>253</v>
      </c>
      <c r="D35" s="105"/>
      <c r="E35" s="106"/>
      <c r="F35" s="106"/>
      <c r="G35" s="106"/>
      <c r="H35" s="106"/>
      <c r="I35" s="53"/>
      <c r="J35" s="63"/>
      <c r="L35" s="270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3"/>
    </row>
    <row r="36" spans="2:25" ht="23.1" customHeight="1" thickBot="1">
      <c r="B36" s="78"/>
      <c r="C36" s="1189"/>
      <c r="D36" s="1189"/>
      <c r="E36" s="1189"/>
      <c r="F36" s="1189"/>
      <c r="G36" s="46"/>
      <c r="H36" s="46"/>
      <c r="I36" s="79"/>
      <c r="J36" s="80"/>
      <c r="L36" s="286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8"/>
    </row>
    <row r="37" spans="2:25" ht="23.1" customHeight="1">
      <c r="C37" s="61"/>
      <c r="D37" s="61"/>
      <c r="E37" s="62"/>
      <c r="F37" s="62"/>
      <c r="G37" s="62"/>
      <c r="H37" s="62"/>
      <c r="I37" s="62"/>
      <c r="K37" s="54" t="s">
        <v>672</v>
      </c>
    </row>
    <row r="38" spans="2:25" ht="12.75">
      <c r="C38" s="81" t="s">
        <v>70</v>
      </c>
      <c r="D38" s="61"/>
      <c r="E38" s="62"/>
      <c r="F38" s="62"/>
      <c r="G38" s="62"/>
      <c r="H38" s="62"/>
      <c r="I38" s="52" t="s">
        <v>55</v>
      </c>
    </row>
    <row r="39" spans="2:25" ht="12.75">
      <c r="C39" s="82" t="s">
        <v>71</v>
      </c>
      <c r="D39" s="61"/>
      <c r="E39" s="62"/>
      <c r="F39" s="62"/>
      <c r="G39" s="62"/>
      <c r="H39" s="62"/>
      <c r="I39" s="62"/>
    </row>
    <row r="40" spans="2:25" ht="12.75">
      <c r="C40" s="82" t="s">
        <v>72</v>
      </c>
      <c r="D40" s="61"/>
      <c r="E40" s="62"/>
      <c r="F40" s="62"/>
      <c r="G40" s="62"/>
      <c r="H40" s="62"/>
      <c r="I40" s="62"/>
    </row>
    <row r="41" spans="2:25" ht="12.75">
      <c r="C41" s="82" t="s">
        <v>73</v>
      </c>
      <c r="D41" s="61"/>
      <c r="E41" s="62"/>
      <c r="F41" s="62"/>
      <c r="G41" s="62"/>
      <c r="H41" s="62"/>
      <c r="I41" s="62"/>
    </row>
    <row r="42" spans="2:25" ht="12.75">
      <c r="C42" s="82" t="s">
        <v>74</v>
      </c>
      <c r="D42" s="61"/>
      <c r="E42" s="62"/>
      <c r="F42" s="62"/>
      <c r="G42" s="62"/>
      <c r="H42" s="62"/>
      <c r="I42" s="62"/>
    </row>
    <row r="43" spans="2:25" ht="23.1" customHeight="1">
      <c r="C43" s="61"/>
      <c r="D43" s="61"/>
      <c r="E43" s="62"/>
      <c r="F43" s="62"/>
      <c r="G43" s="62"/>
      <c r="H43" s="62"/>
      <c r="I43" s="62"/>
    </row>
    <row r="44" spans="2:25" ht="23.1" customHeight="1">
      <c r="C44" s="61"/>
      <c r="D44" s="61"/>
      <c r="E44" s="62"/>
      <c r="F44" s="62"/>
      <c r="G44" s="62"/>
      <c r="H44" s="62"/>
      <c r="I44" s="62"/>
    </row>
    <row r="45" spans="2:25" ht="23.1" customHeight="1">
      <c r="C45" s="61"/>
      <c r="D45" s="61"/>
      <c r="E45" s="62"/>
      <c r="F45" s="62"/>
      <c r="G45" s="62"/>
      <c r="H45" s="62"/>
      <c r="I45" s="62"/>
    </row>
    <row r="46" spans="2:25" ht="23.1" customHeight="1">
      <c r="C46" s="61"/>
      <c r="D46" s="61"/>
      <c r="E46" s="62"/>
      <c r="F46" s="62"/>
      <c r="G46" s="62"/>
      <c r="H46" s="62"/>
      <c r="I46" s="62"/>
    </row>
    <row r="47" spans="2:25" ht="23.1" customHeight="1">
      <c r="F47" s="62"/>
      <c r="G47" s="62"/>
      <c r="H47" s="62"/>
      <c r="I47" s="62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zoomScale="125" zoomScaleNormal="125" zoomScalePageLayoutView="125" workbookViewId="0">
      <selection activeCell="E16" sqref="E16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33.44140625" style="54" customWidth="1"/>
    <col min="5" max="14" width="13.44140625" style="55" customWidth="1"/>
    <col min="15" max="15" width="3.33203125" style="54" customWidth="1"/>
    <col min="16" max="16384" width="10.6640625" style="54"/>
  </cols>
  <sheetData>
    <row r="2" spans="1:30" ht="23.1" customHeight="1">
      <c r="D2" s="145" t="s">
        <v>166</v>
      </c>
    </row>
    <row r="3" spans="1:30" ht="23.1" customHeight="1">
      <c r="D3" s="145" t="s">
        <v>167</v>
      </c>
    </row>
    <row r="4" spans="1:30" ht="23.1" customHeight="1" thickBot="1">
      <c r="A4" s="54" t="s">
        <v>671</v>
      </c>
    </row>
    <row r="5" spans="1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92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4"/>
    </row>
    <row r="6" spans="1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1154">
        <f>ejercicio</f>
        <v>2019</v>
      </c>
      <c r="O6" s="63"/>
      <c r="Q6" s="295"/>
      <c r="R6" s="296" t="s">
        <v>474</v>
      </c>
      <c r="S6" s="296"/>
      <c r="T6" s="296"/>
      <c r="U6" s="296"/>
      <c r="V6" s="297"/>
      <c r="W6" s="297"/>
      <c r="X6" s="297"/>
      <c r="Y6" s="297"/>
      <c r="Z6" s="297"/>
      <c r="AA6" s="297"/>
      <c r="AB6" s="297"/>
      <c r="AC6" s="297"/>
      <c r="AD6" s="298"/>
    </row>
    <row r="7" spans="1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1154"/>
      <c r="O7" s="63"/>
      <c r="Q7" s="295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8"/>
    </row>
    <row r="8" spans="1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95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8"/>
    </row>
    <row r="9" spans="1:30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24"/>
      <c r="Q9" s="295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8"/>
    </row>
    <row r="10" spans="1:30" ht="7.3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95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</row>
    <row r="11" spans="1:30" s="72" customFormat="1" ht="30" customHeight="1">
      <c r="B11" s="68"/>
      <c r="C11" s="69" t="s">
        <v>255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95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8"/>
    </row>
    <row r="12" spans="1:30" s="72" customFormat="1" ht="30" customHeight="1">
      <c r="B12" s="68"/>
      <c r="C12" s="1210"/>
      <c r="D12" s="121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95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8"/>
    </row>
    <row r="13" spans="1:30" s="72" customFormat="1" ht="19.350000000000001" customHeight="1">
      <c r="B13" s="68"/>
      <c r="C13" s="150"/>
      <c r="D13" s="153"/>
      <c r="E13" s="1261" t="s">
        <v>254</v>
      </c>
      <c r="F13" s="1262"/>
      <c r="G13" s="1262"/>
      <c r="H13" s="1262"/>
      <c r="I13" s="1262"/>
      <c r="J13" s="1262"/>
      <c r="K13" s="1262"/>
      <c r="L13" s="1262"/>
      <c r="M13" s="1262"/>
      <c r="N13" s="1263"/>
      <c r="O13" s="71"/>
      <c r="Q13" s="295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8"/>
    </row>
    <row r="14" spans="1:30" s="125" customFormat="1" ht="19.350000000000001" customHeight="1">
      <c r="B14" s="123"/>
      <c r="C14" s="1257" t="s">
        <v>236</v>
      </c>
      <c r="D14" s="1258"/>
      <c r="E14" s="168">
        <f>ejercicio+1</f>
        <v>2020</v>
      </c>
      <c r="F14" s="169">
        <f>ejercicio+2</f>
        <v>2021</v>
      </c>
      <c r="G14" s="169">
        <f>ejercicio+3</f>
        <v>2022</v>
      </c>
      <c r="H14" s="169">
        <f>ejercicio+4</f>
        <v>2023</v>
      </c>
      <c r="I14" s="169">
        <f>ejercicio+5</f>
        <v>2024</v>
      </c>
      <c r="J14" s="169">
        <f>ejercicio+6</f>
        <v>2025</v>
      </c>
      <c r="K14" s="169">
        <f>ejercicio+7</f>
        <v>2026</v>
      </c>
      <c r="L14" s="169">
        <f>ejercicio+8</f>
        <v>2027</v>
      </c>
      <c r="M14" s="169">
        <f>ejercicio+9</f>
        <v>2028</v>
      </c>
      <c r="N14" s="170">
        <f>ejercicio+10</f>
        <v>2029</v>
      </c>
      <c r="O14" s="124"/>
      <c r="Q14" s="295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</row>
    <row r="15" spans="1:30" s="77" customFormat="1" ht="23.1" customHeight="1">
      <c r="B15" s="74"/>
      <c r="C15" s="118" t="s">
        <v>244</v>
      </c>
      <c r="D15" s="119"/>
      <c r="E15" s="322"/>
      <c r="F15" s="323"/>
      <c r="G15" s="323"/>
      <c r="H15" s="323"/>
      <c r="I15" s="323"/>
      <c r="J15" s="323"/>
      <c r="K15" s="323"/>
      <c r="L15" s="323"/>
      <c r="M15" s="323"/>
      <c r="N15" s="682"/>
      <c r="O15" s="75"/>
      <c r="Q15" s="295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8"/>
    </row>
    <row r="16" spans="1:30" s="77" customFormat="1" ht="23.1" customHeight="1">
      <c r="B16" s="74"/>
      <c r="C16" s="118" t="s">
        <v>245</v>
      </c>
      <c r="D16" s="119"/>
      <c r="E16" s="333">
        <v>2871.36</v>
      </c>
      <c r="F16" s="334"/>
      <c r="G16" s="334"/>
      <c r="H16" s="334"/>
      <c r="I16" s="334"/>
      <c r="J16" s="334"/>
      <c r="K16" s="334"/>
      <c r="L16" s="334"/>
      <c r="M16" s="334"/>
      <c r="N16" s="405"/>
      <c r="O16" s="75"/>
      <c r="Q16" s="295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8"/>
    </row>
    <row r="17" spans="1:30" s="77" customFormat="1" ht="23.1" customHeight="1">
      <c r="B17" s="74"/>
      <c r="C17" s="118" t="s">
        <v>246</v>
      </c>
      <c r="D17" s="119"/>
      <c r="E17" s="333"/>
      <c r="F17" s="334"/>
      <c r="G17" s="334"/>
      <c r="H17" s="334"/>
      <c r="I17" s="334"/>
      <c r="J17" s="334"/>
      <c r="K17" s="334"/>
      <c r="L17" s="334"/>
      <c r="M17" s="334"/>
      <c r="N17" s="405"/>
      <c r="O17" s="75"/>
      <c r="Q17" s="295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8"/>
    </row>
    <row r="18" spans="1:30" ht="23.1" customHeight="1">
      <c r="B18" s="74"/>
      <c r="C18" s="94" t="s">
        <v>247</v>
      </c>
      <c r="D18" s="95"/>
      <c r="E18" s="326"/>
      <c r="F18" s="327"/>
      <c r="G18" s="327"/>
      <c r="H18" s="327"/>
      <c r="I18" s="327"/>
      <c r="J18" s="327"/>
      <c r="K18" s="327"/>
      <c r="L18" s="327"/>
      <c r="M18" s="327"/>
      <c r="N18" s="406"/>
      <c r="O18" s="63"/>
      <c r="Q18" s="295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8"/>
    </row>
    <row r="19" spans="1:30" ht="23.1" customHeight="1">
      <c r="B19" s="74"/>
      <c r="C19" s="96" t="s">
        <v>248</v>
      </c>
      <c r="D19" s="97"/>
      <c r="E19" s="330"/>
      <c r="F19" s="331"/>
      <c r="G19" s="331"/>
      <c r="H19" s="331"/>
      <c r="I19" s="331"/>
      <c r="J19" s="331"/>
      <c r="K19" s="331"/>
      <c r="L19" s="331"/>
      <c r="M19" s="331"/>
      <c r="N19" s="407"/>
      <c r="O19" s="63"/>
      <c r="Q19" s="295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8"/>
    </row>
    <row r="20" spans="1:30" s="77" customFormat="1" ht="23.1" customHeight="1" thickBot="1">
      <c r="A20" s="125"/>
      <c r="B20" s="123"/>
      <c r="C20" s="98" t="s">
        <v>256</v>
      </c>
      <c r="D20" s="99"/>
      <c r="E20" s="167">
        <f>SUM(E15:E19)</f>
        <v>2871.36</v>
      </c>
      <c r="F20" s="158">
        <f t="shared" ref="F20:N20" si="0">SUM(F15:F19)</f>
        <v>0</v>
      </c>
      <c r="G20" s="158">
        <f t="shared" si="0"/>
        <v>0</v>
      </c>
      <c r="H20" s="158">
        <f t="shared" si="0"/>
        <v>0</v>
      </c>
      <c r="I20" s="158">
        <f t="shared" si="0"/>
        <v>0</v>
      </c>
      <c r="J20" s="158">
        <f t="shared" si="0"/>
        <v>0</v>
      </c>
      <c r="K20" s="158">
        <f t="shared" si="0"/>
        <v>0</v>
      </c>
      <c r="L20" s="158">
        <f t="shared" si="0"/>
        <v>0</v>
      </c>
      <c r="M20" s="158">
        <f t="shared" si="0"/>
        <v>0</v>
      </c>
      <c r="N20" s="166">
        <f t="shared" si="0"/>
        <v>0</v>
      </c>
      <c r="O20" s="75"/>
      <c r="Q20" s="295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8"/>
    </row>
    <row r="21" spans="1:30" ht="23.1" customHeight="1">
      <c r="B21" s="74"/>
      <c r="C21" s="145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8"/>
      <c r="O21" s="63"/>
      <c r="Q21" s="295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8"/>
    </row>
    <row r="22" spans="1:30" ht="23.1" customHeight="1">
      <c r="B22" s="74"/>
      <c r="C22" s="107" t="s">
        <v>585</v>
      </c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53"/>
      <c r="O22" s="63"/>
      <c r="Q22" s="295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8"/>
    </row>
    <row r="23" spans="1:30" ht="18">
      <c r="B23" s="74"/>
      <c r="C23" s="161" t="s">
        <v>253</v>
      </c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53"/>
      <c r="O23" s="63"/>
      <c r="Q23" s="295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</row>
    <row r="24" spans="1:30" ht="23.1" customHeight="1" thickBot="1">
      <c r="B24" s="78"/>
      <c r="C24" s="1189"/>
      <c r="D24" s="1189"/>
      <c r="E24" s="46"/>
      <c r="F24" s="46"/>
      <c r="G24" s="46"/>
      <c r="H24" s="46"/>
      <c r="I24" s="46"/>
      <c r="J24" s="46"/>
      <c r="K24" s="46"/>
      <c r="L24" s="46"/>
      <c r="M24" s="46"/>
      <c r="N24" s="79"/>
      <c r="O24" s="80"/>
      <c r="Q24" s="289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1"/>
    </row>
    <row r="25" spans="1:30" ht="23.1" customHeight="1"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P25" s="54" t="s">
        <v>672</v>
      </c>
    </row>
    <row r="26" spans="1:30" ht="12.75">
      <c r="C26" s="81" t="s">
        <v>70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52" t="s">
        <v>57</v>
      </c>
    </row>
    <row r="27" spans="1:30" ht="12.75">
      <c r="C27" s="82" t="s">
        <v>71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30" ht="12.75">
      <c r="C28" s="82" t="s">
        <v>72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30" ht="12.75">
      <c r="C29" s="82" t="s">
        <v>73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30" ht="12.75">
      <c r="C30" s="82" t="s">
        <v>74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30" ht="23.1" customHeight="1"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30" ht="23.1" customHeight="1"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3:14" ht="23.1" customHeight="1">
      <c r="C33" s="6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3:14" ht="23.1" customHeight="1">
      <c r="C34" s="6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3:14" ht="23.1" customHeight="1">
      <c r="E35" s="62"/>
      <c r="F35" s="62"/>
      <c r="G35" s="62"/>
      <c r="H35" s="62"/>
      <c r="I35" s="62"/>
      <c r="J35" s="62"/>
      <c r="K35" s="62"/>
      <c r="L35" s="62"/>
      <c r="M35" s="62"/>
      <c r="N35" s="62"/>
    </row>
  </sheetData>
  <sheetProtection password="C494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22" workbookViewId="0">
      <selection activeCell="G60" sqref="G60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5.33203125" style="54" customWidth="1"/>
    <col min="4" max="4" width="18.6640625" style="54" customWidth="1"/>
    <col min="5" max="5" width="13.33203125" style="54" customWidth="1"/>
    <col min="6" max="10" width="18.6640625" style="55" customWidth="1"/>
    <col min="11" max="11" width="3.33203125" style="54" customWidth="1"/>
    <col min="12" max="16384" width="10.6640625" style="54"/>
  </cols>
  <sheetData>
    <row r="2" spans="1:26" ht="23.1" customHeight="1">
      <c r="E2" s="145" t="s">
        <v>166</v>
      </c>
    </row>
    <row r="3" spans="1:26" ht="23.1" customHeight="1">
      <c r="E3" s="145" t="s">
        <v>167</v>
      </c>
    </row>
    <row r="4" spans="1:26" ht="23.1" customHeight="1" thickBot="1">
      <c r="A4" s="54" t="s">
        <v>671</v>
      </c>
    </row>
    <row r="5" spans="1:26" ht="9" customHeight="1">
      <c r="B5" s="56"/>
      <c r="C5" s="57"/>
      <c r="D5" s="57"/>
      <c r="E5" s="57"/>
      <c r="F5" s="58"/>
      <c r="G5" s="58"/>
      <c r="H5" s="58"/>
      <c r="I5" s="58"/>
      <c r="J5" s="58"/>
      <c r="K5" s="59"/>
      <c r="M5" s="292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4"/>
    </row>
    <row r="6" spans="1:26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1154">
        <f>ejercicio</f>
        <v>2019</v>
      </c>
      <c r="K6" s="63"/>
      <c r="M6" s="295"/>
      <c r="N6" s="296" t="s">
        <v>474</v>
      </c>
      <c r="O6" s="296"/>
      <c r="P6" s="296"/>
      <c r="Q6" s="296"/>
      <c r="R6" s="297"/>
      <c r="S6" s="297"/>
      <c r="T6" s="297"/>
      <c r="U6" s="297"/>
      <c r="V6" s="297"/>
      <c r="W6" s="297"/>
      <c r="X6" s="297"/>
      <c r="Y6" s="297"/>
      <c r="Z6" s="298"/>
    </row>
    <row r="7" spans="1:26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1154"/>
      <c r="K7" s="63"/>
      <c r="M7" s="295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8"/>
    </row>
    <row r="8" spans="1:26" ht="30" customHeight="1">
      <c r="B8" s="60"/>
      <c r="C8" s="64"/>
      <c r="D8" s="61"/>
      <c r="E8" s="62"/>
      <c r="F8" s="62"/>
      <c r="G8" s="62"/>
      <c r="H8" s="62"/>
      <c r="I8" s="62"/>
      <c r="J8" s="65"/>
      <c r="K8" s="63"/>
      <c r="M8" s="295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8"/>
    </row>
    <row r="9" spans="1:26" s="125" customFormat="1" ht="30" customHeight="1">
      <c r="B9" s="123"/>
      <c r="C9" s="45" t="s">
        <v>2</v>
      </c>
      <c r="D9" s="188"/>
      <c r="E9" s="1188" t="str">
        <f>Entidad</f>
        <v xml:space="preserve">FUNDACIÓN BIOAVANCE </v>
      </c>
      <c r="F9" s="1188"/>
      <c r="G9" s="1188"/>
      <c r="H9" s="1188"/>
      <c r="I9" s="1188"/>
      <c r="J9" s="1188"/>
      <c r="K9" s="63"/>
      <c r="M9" s="295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8"/>
    </row>
    <row r="10" spans="1:26" ht="7.35" customHeight="1">
      <c r="B10" s="60"/>
      <c r="C10" s="61"/>
      <c r="D10" s="61"/>
      <c r="E10" s="62"/>
      <c r="F10" s="62"/>
      <c r="G10" s="62"/>
      <c r="H10" s="62"/>
      <c r="I10" s="62"/>
      <c r="J10" s="61"/>
      <c r="K10" s="63"/>
      <c r="M10" s="295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8"/>
    </row>
    <row r="11" spans="1:26" s="72" customFormat="1" ht="30" customHeight="1">
      <c r="B11" s="68"/>
      <c r="C11" s="69" t="s">
        <v>268</v>
      </c>
      <c r="D11" s="69"/>
      <c r="E11" s="70"/>
      <c r="F11" s="70"/>
      <c r="G11" s="70"/>
      <c r="H11" s="70"/>
      <c r="I11" s="70"/>
      <c r="J11" s="70"/>
      <c r="K11" s="63"/>
      <c r="M11" s="295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8"/>
    </row>
    <row r="12" spans="1:26" s="72" customFormat="1" ht="30" customHeight="1">
      <c r="B12" s="68"/>
      <c r="C12" s="1210"/>
      <c r="D12" s="1210"/>
      <c r="E12" s="53"/>
      <c r="F12" s="53"/>
      <c r="G12" s="53"/>
      <c r="H12" s="53"/>
      <c r="I12" s="53"/>
      <c r="J12" s="187"/>
      <c r="K12" s="63"/>
      <c r="M12" s="295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8"/>
    </row>
    <row r="13" spans="1:26" ht="29.1" customHeight="1">
      <c r="B13" s="74"/>
      <c r="C13" s="50" t="s">
        <v>293</v>
      </c>
      <c r="D13" s="91"/>
      <c r="E13" s="53"/>
      <c r="F13" s="53"/>
      <c r="G13" s="53"/>
      <c r="H13" s="53"/>
      <c r="I13" s="53"/>
      <c r="J13" s="61"/>
      <c r="K13" s="63"/>
      <c r="M13" s="295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8"/>
    </row>
    <row r="14" spans="1:26" ht="25.35" customHeight="1">
      <c r="B14" s="74"/>
      <c r="C14" s="427" t="s">
        <v>302</v>
      </c>
      <c r="D14" s="428"/>
      <c r="E14" s="91"/>
      <c r="F14" s="53"/>
      <c r="G14" s="53"/>
      <c r="H14" s="53"/>
      <c r="I14" s="53"/>
      <c r="J14" s="53"/>
      <c r="K14" s="63"/>
      <c r="M14" s="295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8"/>
    </row>
    <row r="15" spans="1:26" ht="23.1" customHeight="1">
      <c r="B15" s="74"/>
      <c r="C15" s="369" t="s">
        <v>452</v>
      </c>
      <c r="D15" s="145" t="s">
        <v>269</v>
      </c>
      <c r="F15" s="53"/>
      <c r="G15" s="53"/>
      <c r="H15" s="53"/>
      <c r="I15" s="53"/>
      <c r="J15" s="53"/>
      <c r="K15" s="63"/>
      <c r="M15" s="295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8"/>
    </row>
    <row r="16" spans="1:26" ht="9" customHeight="1">
      <c r="B16" s="74"/>
      <c r="C16" s="90"/>
      <c r="D16" s="145"/>
      <c r="F16" s="53"/>
      <c r="G16" s="53"/>
      <c r="H16" s="53"/>
      <c r="I16" s="53"/>
      <c r="J16" s="53"/>
      <c r="K16" s="63"/>
      <c r="M16" s="295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8"/>
    </row>
    <row r="17" spans="2:26" ht="23.1" customHeight="1">
      <c r="B17" s="74"/>
      <c r="C17" s="369"/>
      <c r="D17" s="145" t="s">
        <v>270</v>
      </c>
      <c r="F17" s="53"/>
      <c r="G17" s="53"/>
      <c r="H17" s="53"/>
      <c r="I17" s="53"/>
      <c r="J17" s="53"/>
      <c r="K17" s="63"/>
      <c r="M17" s="295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8"/>
    </row>
    <row r="18" spans="2:26" ht="10.35" customHeight="1">
      <c r="B18" s="74"/>
      <c r="C18" s="90"/>
      <c r="D18" s="145"/>
      <c r="F18" s="53"/>
      <c r="G18" s="53"/>
      <c r="H18" s="53"/>
      <c r="I18" s="53"/>
      <c r="J18" s="53"/>
      <c r="K18" s="63"/>
      <c r="M18" s="295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8"/>
    </row>
    <row r="19" spans="2:26" ht="23.1" customHeight="1">
      <c r="B19" s="74"/>
      <c r="C19" s="369"/>
      <c r="D19" s="145" t="s">
        <v>271</v>
      </c>
      <c r="F19" s="53"/>
      <c r="G19" s="53"/>
      <c r="H19" s="53"/>
      <c r="I19" s="53"/>
      <c r="J19" s="53"/>
      <c r="K19" s="63"/>
      <c r="M19" s="295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8"/>
    </row>
    <row r="20" spans="2:26" ht="9" customHeight="1">
      <c r="B20" s="74"/>
      <c r="C20" s="90"/>
      <c r="D20" s="145"/>
      <c r="F20" s="53"/>
      <c r="G20" s="53"/>
      <c r="H20" s="53"/>
      <c r="I20" s="53"/>
      <c r="J20" s="53"/>
      <c r="K20" s="63"/>
      <c r="M20" s="295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8"/>
    </row>
    <row r="21" spans="2:26" ht="23.1" customHeight="1">
      <c r="B21" s="74"/>
      <c r="C21" s="369"/>
      <c r="D21" s="145" t="s">
        <v>272</v>
      </c>
      <c r="F21" s="53"/>
      <c r="G21" s="53"/>
      <c r="H21" s="53"/>
      <c r="I21" s="53"/>
      <c r="J21" s="53"/>
      <c r="K21" s="63"/>
      <c r="M21" s="295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8"/>
    </row>
    <row r="22" spans="2:26" ht="9" customHeight="1">
      <c r="B22" s="74"/>
      <c r="C22" s="90"/>
      <c r="D22" s="145"/>
      <c r="F22" s="53"/>
      <c r="G22" s="53"/>
      <c r="H22" s="53"/>
      <c r="I22" s="53"/>
      <c r="J22" s="53"/>
      <c r="K22" s="63"/>
      <c r="M22" s="295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8"/>
    </row>
    <row r="23" spans="2:26" ht="23.1" customHeight="1">
      <c r="B23" s="74"/>
      <c r="C23" s="369"/>
      <c r="D23" s="145" t="s">
        <v>273</v>
      </c>
      <c r="F23" s="53"/>
      <c r="G23" s="53"/>
      <c r="H23" s="53"/>
      <c r="I23" s="53"/>
      <c r="J23" s="53"/>
      <c r="K23" s="63"/>
      <c r="M23" s="295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8"/>
    </row>
    <row r="24" spans="2:26" ht="23.1" customHeight="1">
      <c r="B24" s="74"/>
      <c r="C24" s="90"/>
      <c r="D24" s="145"/>
      <c r="F24" s="53"/>
      <c r="G24" s="53"/>
      <c r="H24" s="53"/>
      <c r="I24" s="53"/>
      <c r="J24" s="53"/>
      <c r="K24" s="63"/>
      <c r="M24" s="295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8"/>
    </row>
    <row r="25" spans="2:26" ht="23.1" customHeight="1">
      <c r="B25" s="74"/>
      <c r="C25" s="32"/>
      <c r="D25" s="91"/>
      <c r="E25" s="91"/>
      <c r="F25" s="53"/>
      <c r="G25" s="53"/>
      <c r="H25" s="53"/>
      <c r="I25" s="53"/>
      <c r="J25" s="53"/>
      <c r="K25" s="63"/>
      <c r="M25" s="295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8"/>
    </row>
    <row r="26" spans="2:26" ht="23.1" customHeight="1">
      <c r="B26" s="74"/>
      <c r="C26" s="50" t="s">
        <v>276</v>
      </c>
      <c r="E26" s="91"/>
      <c r="F26" s="53"/>
      <c r="G26" s="53"/>
      <c r="H26" s="53"/>
      <c r="I26" s="53"/>
      <c r="J26" s="53"/>
      <c r="K26" s="63"/>
      <c r="M26" s="295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8"/>
    </row>
    <row r="27" spans="2:26" ht="9" customHeight="1">
      <c r="B27" s="74"/>
      <c r="C27" s="50"/>
      <c r="E27" s="91"/>
      <c r="F27" s="53"/>
      <c r="G27" s="53"/>
      <c r="H27" s="53"/>
      <c r="I27" s="53"/>
      <c r="J27" s="53"/>
      <c r="K27" s="63"/>
      <c r="M27" s="295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8"/>
    </row>
    <row r="28" spans="2:26" ht="23.1" customHeight="1">
      <c r="B28" s="74"/>
      <c r="C28" s="126" t="str">
        <f>IF(VLOOKUP("X",C15:D23,2,FALSE)="#N/A",VLOOKUP("x",C15:D23,2,FALSE),VLOOKUP("X",C15:D23,2,FALSE))</f>
        <v xml:space="preserve">  Administracion General y Resto de sectores</v>
      </c>
      <c r="D28" s="127"/>
      <c r="E28" s="127"/>
      <c r="F28" s="127"/>
      <c r="G28" s="127"/>
      <c r="H28" s="197"/>
      <c r="I28" s="53"/>
      <c r="J28" s="53"/>
      <c r="K28" s="63"/>
      <c r="M28" s="295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8"/>
    </row>
    <row r="29" spans="2:26" ht="23.1" customHeight="1">
      <c r="B29" s="74"/>
      <c r="C29" s="32"/>
      <c r="D29" s="91"/>
      <c r="E29" s="91"/>
      <c r="F29" s="53"/>
      <c r="G29" s="53"/>
      <c r="H29" s="53"/>
      <c r="I29" s="53"/>
      <c r="J29" s="53"/>
      <c r="K29" s="63"/>
      <c r="M29" s="295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8"/>
    </row>
    <row r="30" spans="2:26" s="86" customFormat="1" ht="23.1" customHeight="1">
      <c r="B30" s="101"/>
      <c r="C30" s="126" t="s">
        <v>274</v>
      </c>
      <c r="D30" s="117"/>
      <c r="E30" s="143"/>
      <c r="F30" s="128">
        <f>E45</f>
        <v>5</v>
      </c>
      <c r="G30" s="53"/>
      <c r="H30" s="53"/>
      <c r="I30" s="53"/>
      <c r="J30" s="53"/>
      <c r="K30" s="85"/>
      <c r="M30" s="295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8"/>
    </row>
    <row r="31" spans="2:26" s="86" customFormat="1" ht="23.1" customHeight="1">
      <c r="B31" s="101"/>
      <c r="C31" s="203" t="s">
        <v>275</v>
      </c>
      <c r="D31" s="204"/>
      <c r="E31" s="205"/>
      <c r="F31" s="128">
        <f>J45+F53</f>
        <v>155122.04</v>
      </c>
      <c r="G31" s="53"/>
      <c r="H31" s="53"/>
      <c r="I31" s="53"/>
      <c r="J31" s="53"/>
      <c r="K31" s="85"/>
      <c r="M31" s="295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8"/>
    </row>
    <row r="32" spans="2:26" ht="23.1" customHeight="1">
      <c r="B32" s="74"/>
      <c r="D32" s="145"/>
      <c r="E32" s="91"/>
      <c r="F32" s="146"/>
      <c r="G32" s="53"/>
      <c r="H32" s="53"/>
      <c r="I32" s="53"/>
      <c r="J32" s="53"/>
      <c r="K32" s="63"/>
      <c r="M32" s="295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8"/>
    </row>
    <row r="33" spans="2:26" ht="23.1" customHeight="1">
      <c r="B33" s="74"/>
      <c r="C33" s="32"/>
      <c r="D33" s="91"/>
      <c r="E33" s="91"/>
      <c r="F33" s="53"/>
      <c r="G33" s="53"/>
      <c r="H33" s="53"/>
      <c r="I33" s="53"/>
      <c r="J33" s="53"/>
      <c r="K33" s="63"/>
      <c r="M33" s="295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8"/>
    </row>
    <row r="34" spans="2:26" ht="23.1" customHeight="1">
      <c r="B34" s="74"/>
      <c r="C34" s="50" t="s">
        <v>277</v>
      </c>
      <c r="E34" s="91"/>
      <c r="F34" s="53"/>
      <c r="G34" s="53"/>
      <c r="H34" s="53"/>
      <c r="I34" s="53"/>
      <c r="J34" s="53"/>
      <c r="K34" s="63"/>
      <c r="M34" s="295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</row>
    <row r="35" spans="2:26" ht="23.1" customHeight="1">
      <c r="B35" s="74"/>
      <c r="C35" s="32"/>
      <c r="D35" s="91"/>
      <c r="E35" s="91"/>
      <c r="F35" s="53"/>
      <c r="G35" s="53"/>
      <c r="H35" s="53"/>
      <c r="I35" s="53"/>
      <c r="J35" s="53"/>
      <c r="K35" s="63"/>
      <c r="M35" s="295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8"/>
    </row>
    <row r="36" spans="2:26" s="171" customFormat="1" ht="23.1" customHeight="1">
      <c r="B36" s="172"/>
      <c r="C36" s="189"/>
      <c r="D36" s="192"/>
      <c r="E36" s="173"/>
      <c r="F36" s="1199" t="s">
        <v>296</v>
      </c>
      <c r="G36" s="1200"/>
      <c r="H36" s="1200"/>
      <c r="I36" s="1200"/>
      <c r="J36" s="1201"/>
      <c r="K36" s="174"/>
      <c r="M36" s="295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8"/>
    </row>
    <row r="37" spans="2:26" s="171" customFormat="1" ht="24" customHeight="1">
      <c r="B37" s="172"/>
      <c r="C37" s="1219" t="s">
        <v>278</v>
      </c>
      <c r="D37" s="1220"/>
      <c r="E37" s="176" t="s">
        <v>285</v>
      </c>
      <c r="F37" s="175" t="s">
        <v>287</v>
      </c>
      <c r="G37" s="175" t="s">
        <v>453</v>
      </c>
      <c r="H37" s="175" t="s">
        <v>290</v>
      </c>
      <c r="I37" s="175" t="s">
        <v>292</v>
      </c>
      <c r="J37" s="185" t="s">
        <v>294</v>
      </c>
      <c r="K37" s="174"/>
      <c r="M37" s="295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8"/>
    </row>
    <row r="38" spans="2:26" s="171" customFormat="1" ht="24" customHeight="1">
      <c r="B38" s="172"/>
      <c r="C38" s="1235" t="s">
        <v>59</v>
      </c>
      <c r="D38" s="1236"/>
      <c r="E38" s="178" t="s">
        <v>286</v>
      </c>
      <c r="F38" s="177" t="s">
        <v>288</v>
      </c>
      <c r="G38" s="177" t="s">
        <v>289</v>
      </c>
      <c r="H38" s="177" t="s">
        <v>291</v>
      </c>
      <c r="I38" s="177" t="s">
        <v>295</v>
      </c>
      <c r="J38" s="180" t="s">
        <v>295</v>
      </c>
      <c r="K38" s="174"/>
      <c r="M38" s="295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8"/>
    </row>
    <row r="39" spans="2:26" ht="23.1" customHeight="1">
      <c r="B39" s="74"/>
      <c r="C39" s="118" t="s">
        <v>279</v>
      </c>
      <c r="D39" s="195"/>
      <c r="E39" s="420"/>
      <c r="F39" s="419"/>
      <c r="G39" s="419"/>
      <c r="H39" s="419"/>
      <c r="I39" s="419"/>
      <c r="J39" s="429">
        <f>SUM(F39:I39)</f>
        <v>0</v>
      </c>
      <c r="K39" s="63"/>
      <c r="M39" s="295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8"/>
    </row>
    <row r="40" spans="2:26" ht="23.1" customHeight="1">
      <c r="B40" s="74"/>
      <c r="C40" s="118" t="s">
        <v>280</v>
      </c>
      <c r="D40" s="195"/>
      <c r="E40" s="420"/>
      <c r="F40" s="419"/>
      <c r="G40" s="419"/>
      <c r="H40" s="419"/>
      <c r="I40" s="419"/>
      <c r="J40" s="429">
        <f>SUM(F40:I40)</f>
        <v>0</v>
      </c>
      <c r="K40" s="63"/>
      <c r="M40" s="295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8"/>
    </row>
    <row r="41" spans="2:26" ht="23.1" customHeight="1">
      <c r="B41" s="74"/>
      <c r="C41" s="118" t="s">
        <v>281</v>
      </c>
      <c r="D41" s="195"/>
      <c r="E41" s="420"/>
      <c r="F41" s="419"/>
      <c r="G41" s="419"/>
      <c r="H41" s="419"/>
      <c r="I41" s="419"/>
      <c r="J41" s="429">
        <f t="shared" ref="J41:J44" si="0">SUM(F41:I41)</f>
        <v>0</v>
      </c>
      <c r="K41" s="63"/>
      <c r="M41" s="295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8"/>
    </row>
    <row r="42" spans="2:26" ht="23.1" customHeight="1">
      <c r="B42" s="74"/>
      <c r="C42" s="118" t="s">
        <v>282</v>
      </c>
      <c r="D42" s="195"/>
      <c r="E42" s="420">
        <v>2</v>
      </c>
      <c r="F42" s="419">
        <v>28729.74</v>
      </c>
      <c r="G42" s="419"/>
      <c r="H42" s="419"/>
      <c r="I42" s="419">
        <v>37667.160000000003</v>
      </c>
      <c r="J42" s="429">
        <f t="shared" si="0"/>
        <v>66396.900000000009</v>
      </c>
      <c r="K42" s="63"/>
      <c r="M42" s="295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8"/>
    </row>
    <row r="43" spans="2:26" ht="23.1" customHeight="1">
      <c r="B43" s="74"/>
      <c r="C43" s="118" t="s">
        <v>283</v>
      </c>
      <c r="D43" s="195"/>
      <c r="E43" s="420">
        <v>3</v>
      </c>
      <c r="F43" s="419">
        <v>31428.93</v>
      </c>
      <c r="G43" s="419"/>
      <c r="H43" s="419"/>
      <c r="I43" s="419">
        <v>20034.48</v>
      </c>
      <c r="J43" s="429">
        <f t="shared" si="0"/>
        <v>51463.41</v>
      </c>
      <c r="K43" s="63"/>
      <c r="M43" s="295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8"/>
    </row>
    <row r="44" spans="2:26" ht="23.1" customHeight="1">
      <c r="B44" s="74"/>
      <c r="C44" s="96" t="s">
        <v>284</v>
      </c>
      <c r="D44" s="196"/>
      <c r="E44" s="423"/>
      <c r="F44" s="422"/>
      <c r="G44" s="422"/>
      <c r="H44" s="422"/>
      <c r="I44" s="422">
        <v>-1571.61</v>
      </c>
      <c r="J44" s="429">
        <f t="shared" si="0"/>
        <v>-1571.61</v>
      </c>
      <c r="K44" s="63"/>
      <c r="M44" s="295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8"/>
    </row>
    <row r="45" spans="2:26" ht="23.1" customHeight="1" thickBot="1">
      <c r="B45" s="74"/>
      <c r="C45" s="1264" t="s">
        <v>298</v>
      </c>
      <c r="D45" s="1265"/>
      <c r="E45" s="201">
        <f t="shared" ref="E45:J45" si="1">SUM(E39:E44)</f>
        <v>5</v>
      </c>
      <c r="F45" s="201">
        <f t="shared" si="1"/>
        <v>60158.67</v>
      </c>
      <c r="G45" s="201">
        <f t="shared" si="1"/>
        <v>0</v>
      </c>
      <c r="H45" s="201">
        <f t="shared" si="1"/>
        <v>0</v>
      </c>
      <c r="I45" s="201">
        <f t="shared" si="1"/>
        <v>56130.03</v>
      </c>
      <c r="J45" s="201">
        <f t="shared" si="1"/>
        <v>116288.70000000001</v>
      </c>
      <c r="K45" s="63"/>
      <c r="M45" s="295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8"/>
    </row>
    <row r="46" spans="2:26" ht="23.1" customHeight="1">
      <c r="B46" s="74"/>
      <c r="C46" s="32"/>
      <c r="D46" s="145"/>
      <c r="E46" s="145"/>
      <c r="F46" s="146"/>
      <c r="G46" s="146"/>
      <c r="H46" s="146"/>
      <c r="I46" s="146"/>
      <c r="J46" s="53"/>
      <c r="K46" s="63"/>
      <c r="M46" s="295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8"/>
    </row>
    <row r="47" spans="2:26" ht="23.1" customHeight="1">
      <c r="B47" s="74"/>
      <c r="C47" s="32"/>
      <c r="D47" s="145"/>
      <c r="E47" s="145"/>
      <c r="F47" s="146"/>
      <c r="G47" s="146"/>
      <c r="H47" s="146"/>
      <c r="I47" s="146"/>
      <c r="J47" s="53"/>
      <c r="K47" s="63"/>
      <c r="M47" s="295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8"/>
    </row>
    <row r="48" spans="2:26" ht="23.1" customHeight="1">
      <c r="B48" s="74"/>
      <c r="C48" s="50" t="s">
        <v>297</v>
      </c>
      <c r="D48" s="145"/>
      <c r="E48" s="145"/>
      <c r="F48" s="146"/>
      <c r="G48" s="146"/>
      <c r="H48" s="146"/>
      <c r="I48" s="146"/>
      <c r="J48" s="53"/>
      <c r="K48" s="63"/>
      <c r="M48" s="295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8"/>
    </row>
    <row r="49" spans="2:26" ht="23.1" customHeight="1">
      <c r="B49" s="74"/>
      <c r="C49" s="50"/>
      <c r="D49" s="145"/>
      <c r="E49" s="145"/>
      <c r="F49" s="146"/>
      <c r="G49" s="146"/>
      <c r="H49" s="146"/>
      <c r="I49" s="146"/>
      <c r="J49" s="53"/>
      <c r="K49" s="63"/>
      <c r="M49" s="295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8"/>
    </row>
    <row r="50" spans="2:26" ht="23.1" customHeight="1">
      <c r="B50" s="74"/>
      <c r="C50" s="1199" t="s">
        <v>236</v>
      </c>
      <c r="D50" s="1200"/>
      <c r="E50" s="1266"/>
      <c r="F50" s="198" t="s">
        <v>263</v>
      </c>
      <c r="G50" s="146"/>
      <c r="H50" s="146"/>
      <c r="I50" s="146"/>
      <c r="J50" s="53"/>
      <c r="K50" s="63"/>
      <c r="M50" s="295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8"/>
    </row>
    <row r="51" spans="2:26" s="125" customFormat="1" ht="23.1" customHeight="1">
      <c r="B51" s="123"/>
      <c r="C51" s="200" t="s">
        <v>299</v>
      </c>
      <c r="D51" s="199"/>
      <c r="E51" s="199"/>
      <c r="F51" s="430">
        <v>1000.08</v>
      </c>
      <c r="G51" s="146"/>
      <c r="H51" s="146"/>
      <c r="I51" s="146"/>
      <c r="J51" s="87"/>
      <c r="K51" s="124"/>
      <c r="M51" s="295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8"/>
    </row>
    <row r="52" spans="2:26" s="125" customFormat="1" ht="23.1" customHeight="1">
      <c r="B52" s="123"/>
      <c r="C52" s="200" t="s">
        <v>300</v>
      </c>
      <c r="D52" s="199"/>
      <c r="E52" s="199"/>
      <c r="F52" s="430">
        <v>37833.26</v>
      </c>
      <c r="G52" s="146"/>
      <c r="H52" s="146"/>
      <c r="I52" s="146"/>
      <c r="J52" s="87"/>
      <c r="K52" s="124"/>
      <c r="M52" s="295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8"/>
    </row>
    <row r="53" spans="2:26" ht="23.1" customHeight="1" thickBot="1">
      <c r="B53" s="74"/>
      <c r="C53" s="1264" t="s">
        <v>298</v>
      </c>
      <c r="D53" s="1267"/>
      <c r="E53" s="202"/>
      <c r="F53" s="201">
        <f>SUM(F51:F52)</f>
        <v>38833.340000000004</v>
      </c>
      <c r="G53" s="146"/>
      <c r="H53" s="146"/>
      <c r="I53" s="146"/>
      <c r="J53" s="87"/>
      <c r="K53" s="63"/>
      <c r="M53" s="295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8"/>
    </row>
    <row r="54" spans="2:26" ht="23.1" customHeight="1">
      <c r="B54" s="74"/>
      <c r="C54" s="32"/>
      <c r="D54" s="145"/>
      <c r="E54" s="145"/>
      <c r="F54" s="146"/>
      <c r="G54" s="146"/>
      <c r="H54" s="146"/>
      <c r="I54" s="146"/>
      <c r="J54" s="87"/>
      <c r="K54" s="63"/>
      <c r="M54" s="295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8"/>
    </row>
    <row r="55" spans="2:26" ht="23.1" customHeight="1">
      <c r="B55" s="74"/>
      <c r="C55" s="32"/>
      <c r="D55" s="145"/>
      <c r="E55" s="145"/>
      <c r="F55" s="146"/>
      <c r="G55" s="146"/>
      <c r="H55" s="146"/>
      <c r="I55" s="146"/>
      <c r="J55" s="87"/>
      <c r="K55" s="63"/>
      <c r="M55" s="295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8"/>
    </row>
    <row r="56" spans="2:26" ht="23.1" customHeight="1">
      <c r="B56" s="74"/>
      <c r="C56" s="50" t="s">
        <v>301</v>
      </c>
      <c r="D56" s="145"/>
      <c r="E56" s="145"/>
      <c r="F56" s="146"/>
      <c r="G56" s="146"/>
      <c r="H56" s="146"/>
      <c r="I56" s="146"/>
      <c r="J56" s="53"/>
      <c r="K56" s="63"/>
      <c r="M56" s="295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8"/>
    </row>
    <row r="57" spans="2:26" ht="23.1" customHeight="1">
      <c r="B57" s="74"/>
      <c r="C57" s="431"/>
      <c r="D57" s="432"/>
      <c r="E57" s="432"/>
      <c r="F57" s="432"/>
      <c r="G57" s="432"/>
      <c r="H57" s="432"/>
      <c r="I57" s="432"/>
      <c r="J57" s="433"/>
      <c r="K57" s="63"/>
      <c r="M57" s="295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8"/>
    </row>
    <row r="58" spans="2:26" ht="23.1" customHeight="1">
      <c r="B58" s="74"/>
      <c r="C58" s="434"/>
      <c r="D58" s="435"/>
      <c r="E58" s="435"/>
      <c r="F58" s="435"/>
      <c r="G58" s="435"/>
      <c r="H58" s="435"/>
      <c r="I58" s="435"/>
      <c r="J58" s="436"/>
      <c r="K58" s="63"/>
      <c r="M58" s="295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8"/>
    </row>
    <row r="59" spans="2:26" ht="23.1" customHeight="1">
      <c r="B59" s="74"/>
      <c r="C59" s="434"/>
      <c r="D59" s="435"/>
      <c r="E59" s="435"/>
      <c r="F59" s="435"/>
      <c r="G59" s="435"/>
      <c r="H59" s="435"/>
      <c r="I59" s="435"/>
      <c r="J59" s="436"/>
      <c r="K59" s="63"/>
      <c r="M59" s="295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8"/>
    </row>
    <row r="60" spans="2:26" ht="23.1" customHeight="1">
      <c r="B60" s="74"/>
      <c r="C60" s="437"/>
      <c r="D60" s="438"/>
      <c r="E60" s="438"/>
      <c r="F60" s="438"/>
      <c r="G60" s="438"/>
      <c r="H60" s="438"/>
      <c r="I60" s="438"/>
      <c r="J60" s="439"/>
      <c r="K60" s="63"/>
      <c r="M60" s="295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8"/>
    </row>
    <row r="61" spans="2:26" ht="23.1" customHeight="1">
      <c r="B61" s="74"/>
      <c r="C61" s="751"/>
      <c r="D61" s="751"/>
      <c r="E61" s="751"/>
      <c r="F61" s="751"/>
      <c r="G61" s="751"/>
      <c r="H61" s="751"/>
      <c r="I61" s="751"/>
      <c r="J61" s="751"/>
      <c r="K61" s="63"/>
      <c r="M61" s="295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8"/>
    </row>
    <row r="62" spans="2:26" ht="23.1" customHeight="1">
      <c r="B62" s="74"/>
      <c r="C62" s="752" t="s">
        <v>560</v>
      </c>
      <c r="D62" s="751"/>
      <c r="E62" s="751"/>
      <c r="F62" s="751"/>
      <c r="G62" s="751"/>
      <c r="H62" s="751"/>
      <c r="I62" s="751"/>
      <c r="J62" s="751"/>
      <c r="K62" s="63"/>
      <c r="M62" s="295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8"/>
    </row>
    <row r="63" spans="2:26" ht="23.1" customHeight="1">
      <c r="B63" s="74"/>
      <c r="C63" s="753" t="s">
        <v>584</v>
      </c>
      <c r="D63" s="751"/>
      <c r="E63" s="751"/>
      <c r="F63" s="751"/>
      <c r="G63" s="751"/>
      <c r="H63" s="751"/>
      <c r="I63" s="751"/>
      <c r="J63" s="751"/>
      <c r="K63" s="63"/>
      <c r="M63" s="295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8"/>
    </row>
    <row r="64" spans="2:26" ht="23.1" customHeight="1">
      <c r="B64" s="74"/>
      <c r="C64" s="751"/>
      <c r="D64" s="751"/>
      <c r="E64" s="751"/>
      <c r="F64" s="751"/>
      <c r="G64" s="751"/>
      <c r="H64" s="751"/>
      <c r="I64" s="751"/>
      <c r="J64" s="751"/>
      <c r="K64" s="63"/>
      <c r="M64" s="295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8"/>
    </row>
    <row r="65" spans="2:26" ht="23.1" customHeight="1" thickBot="1">
      <c r="B65" s="78"/>
      <c r="C65" s="46"/>
      <c r="D65" s="1189"/>
      <c r="E65" s="1189"/>
      <c r="F65" s="46"/>
      <c r="G65" s="46"/>
      <c r="H65" s="46"/>
      <c r="I65" s="46"/>
      <c r="J65" s="79"/>
      <c r="K65" s="80"/>
      <c r="M65" s="289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1"/>
    </row>
    <row r="66" spans="2:26" ht="23.1" customHeight="1">
      <c r="D66" s="61"/>
      <c r="E66" s="61"/>
      <c r="F66" s="62"/>
      <c r="G66" s="62"/>
      <c r="H66" s="62"/>
      <c r="I66" s="62"/>
      <c r="J66" s="62"/>
      <c r="L66" s="54" t="s">
        <v>672</v>
      </c>
    </row>
    <row r="67" spans="2:26" ht="12.75">
      <c r="D67" s="81" t="s">
        <v>70</v>
      </c>
      <c r="E67" s="61"/>
      <c r="F67" s="62"/>
      <c r="G67" s="62"/>
      <c r="H67" s="62"/>
      <c r="I67" s="62"/>
      <c r="J67" s="52" t="s">
        <v>58</v>
      </c>
    </row>
    <row r="68" spans="2:26" ht="12.75">
      <c r="D68" s="82" t="s">
        <v>71</v>
      </c>
      <c r="E68" s="61"/>
      <c r="F68" s="62"/>
      <c r="G68" s="62"/>
      <c r="H68" s="62"/>
      <c r="I68" s="62"/>
      <c r="J68" s="62"/>
    </row>
    <row r="69" spans="2:26" ht="12.75">
      <c r="D69" s="82" t="s">
        <v>72</v>
      </c>
      <c r="E69" s="61"/>
      <c r="F69" s="62"/>
      <c r="G69" s="62"/>
      <c r="H69" s="62"/>
      <c r="I69" s="62"/>
      <c r="J69" s="62"/>
    </row>
    <row r="70" spans="2:26" ht="12.75">
      <c r="D70" s="82" t="s">
        <v>73</v>
      </c>
      <c r="E70" s="61"/>
      <c r="F70" s="62"/>
      <c r="G70" s="62"/>
      <c r="H70" s="62"/>
      <c r="I70" s="62"/>
      <c r="J70" s="62"/>
    </row>
    <row r="71" spans="2:26" ht="12.75">
      <c r="D71" s="82" t="s">
        <v>74</v>
      </c>
      <c r="E71" s="61"/>
      <c r="F71" s="62"/>
      <c r="G71" s="62"/>
      <c r="H71" s="62"/>
      <c r="I71" s="62"/>
      <c r="J71" s="62"/>
    </row>
    <row r="72" spans="2:26" ht="23.1" customHeight="1">
      <c r="D72" s="61"/>
      <c r="E72" s="61"/>
      <c r="F72" s="62"/>
      <c r="G72" s="62"/>
      <c r="H72" s="62"/>
      <c r="I72" s="62"/>
      <c r="J72" s="62"/>
    </row>
    <row r="73" spans="2:26" ht="23.1" customHeight="1">
      <c r="D73" s="61"/>
      <c r="E73" s="61"/>
      <c r="F73" s="62"/>
      <c r="G73" s="62"/>
      <c r="H73" s="62"/>
      <c r="I73" s="62"/>
      <c r="J73" s="62"/>
    </row>
    <row r="74" spans="2:26" ht="23.1" customHeight="1">
      <c r="D74" s="61"/>
      <c r="E74" s="61"/>
      <c r="F74" s="62"/>
      <c r="G74" s="62"/>
      <c r="H74" s="62"/>
      <c r="I74" s="62"/>
      <c r="J74" s="62"/>
    </row>
    <row r="75" spans="2:26" ht="23.1" customHeight="1">
      <c r="D75" s="61"/>
      <c r="E75" s="61"/>
      <c r="F75" s="62"/>
      <c r="G75" s="62"/>
      <c r="H75" s="62"/>
      <c r="I75" s="62"/>
      <c r="J75" s="62"/>
    </row>
    <row r="76" spans="2:26" ht="23.1" customHeight="1">
      <c r="F76" s="62"/>
      <c r="G76" s="62"/>
      <c r="H76" s="62"/>
      <c r="I76" s="62"/>
      <c r="J76" s="62"/>
    </row>
  </sheetData>
  <sheetProtection password="C49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A22" workbookViewId="0"/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66.33203125" style="54" customWidth="1"/>
    <col min="5" max="5" width="14.33203125" style="55" customWidth="1"/>
    <col min="6" max="6" width="2.6640625" style="55" customWidth="1"/>
    <col min="7" max="7" width="79.33203125" style="55" customWidth="1"/>
    <col min="8" max="8" width="14.33203125" style="55" customWidth="1"/>
    <col min="9" max="9" width="3.33203125" style="54" customWidth="1"/>
    <col min="10" max="16384" width="10.6640625" style="54"/>
  </cols>
  <sheetData>
    <row r="2" spans="1:24" ht="23.1" customHeight="1">
      <c r="D2" s="145" t="s">
        <v>166</v>
      </c>
    </row>
    <row r="3" spans="1:24" ht="23.1" customHeight="1">
      <c r="D3" s="145" t="s">
        <v>167</v>
      </c>
    </row>
    <row r="4" spans="1:24" ht="23.1" customHeight="1" thickBot="1">
      <c r="A4" s="54" t="s">
        <v>671</v>
      </c>
    </row>
    <row r="5" spans="1:24" ht="9" customHeight="1">
      <c r="B5" s="56"/>
      <c r="C5" s="57"/>
      <c r="D5" s="57"/>
      <c r="E5" s="58"/>
      <c r="F5" s="58"/>
      <c r="G5" s="58"/>
      <c r="H5" s="58"/>
      <c r="I5" s="59"/>
      <c r="K5" s="292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4"/>
    </row>
    <row r="6" spans="1:24" ht="30" customHeight="1">
      <c r="B6" s="60"/>
      <c r="C6" s="51" t="s">
        <v>0</v>
      </c>
      <c r="D6" s="61"/>
      <c r="E6" s="62"/>
      <c r="F6" s="62"/>
      <c r="G6" s="62"/>
      <c r="H6" s="1154">
        <f>ejercicio</f>
        <v>2019</v>
      </c>
      <c r="I6" s="63"/>
      <c r="K6" s="295"/>
      <c r="L6" s="296" t="s">
        <v>474</v>
      </c>
      <c r="M6" s="296"/>
      <c r="N6" s="296"/>
      <c r="O6" s="296"/>
      <c r="P6" s="297"/>
      <c r="Q6" s="297"/>
      <c r="R6" s="297"/>
      <c r="S6" s="297"/>
      <c r="T6" s="297"/>
      <c r="U6" s="297"/>
      <c r="V6" s="297"/>
      <c r="W6" s="297"/>
      <c r="X6" s="298"/>
    </row>
    <row r="7" spans="1:24" ht="30" customHeight="1">
      <c r="B7" s="60"/>
      <c r="C7" s="51" t="s">
        <v>1</v>
      </c>
      <c r="D7" s="61"/>
      <c r="E7" s="62"/>
      <c r="F7" s="62"/>
      <c r="G7" s="62"/>
      <c r="H7" s="1154"/>
      <c r="I7" s="63"/>
      <c r="K7" s="295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8"/>
    </row>
    <row r="8" spans="1:24" ht="30" customHeight="1">
      <c r="B8" s="60"/>
      <c r="C8" s="64"/>
      <c r="D8" s="61"/>
      <c r="E8" s="62"/>
      <c r="F8" s="62"/>
      <c r="G8" s="62"/>
      <c r="H8" s="65"/>
      <c r="I8" s="63"/>
      <c r="K8" s="295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</row>
    <row r="9" spans="1:24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24"/>
      <c r="K9" s="295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8"/>
    </row>
    <row r="10" spans="1:24" ht="7.35" customHeight="1">
      <c r="B10" s="60"/>
      <c r="C10" s="61"/>
      <c r="D10" s="61"/>
      <c r="E10" s="62"/>
      <c r="F10" s="62"/>
      <c r="G10" s="62"/>
      <c r="H10" s="62"/>
      <c r="I10" s="63"/>
      <c r="K10" s="295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8"/>
    </row>
    <row r="11" spans="1:24" s="72" customFormat="1" ht="30" customHeight="1">
      <c r="B11" s="68"/>
      <c r="C11" s="69" t="s">
        <v>305</v>
      </c>
      <c r="D11" s="69"/>
      <c r="E11" s="70"/>
      <c r="F11" s="70"/>
      <c r="G11" s="70"/>
      <c r="H11" s="70"/>
      <c r="I11" s="71"/>
      <c r="K11" s="295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8"/>
    </row>
    <row r="12" spans="1:24" s="72" customFormat="1" ht="30" customHeight="1">
      <c r="B12" s="68"/>
      <c r="C12" s="1210"/>
      <c r="D12" s="1210"/>
      <c r="E12" s="53"/>
      <c r="F12" s="53"/>
      <c r="G12" s="53"/>
      <c r="H12" s="53"/>
      <c r="I12" s="71"/>
      <c r="K12" s="295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8"/>
    </row>
    <row r="13" spans="1:24" ht="29.1" customHeight="1">
      <c r="B13" s="74"/>
      <c r="C13" s="1270" t="s">
        <v>306</v>
      </c>
      <c r="D13" s="1271"/>
      <c r="E13" s="1271"/>
      <c r="F13" s="1271"/>
      <c r="G13" s="1271"/>
      <c r="H13" s="1272"/>
      <c r="I13" s="63"/>
      <c r="K13" s="295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8"/>
    </row>
    <row r="14" spans="1:24" ht="9" customHeight="1">
      <c r="B14" s="74"/>
      <c r="C14" s="91"/>
      <c r="D14" s="91"/>
      <c r="E14" s="53"/>
      <c r="F14" s="53"/>
      <c r="G14" s="53"/>
      <c r="H14" s="53"/>
      <c r="I14" s="63"/>
      <c r="K14" s="295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8"/>
    </row>
    <row r="15" spans="1:24" s="182" customFormat="1" ht="23.1" customHeight="1">
      <c r="B15" s="179"/>
      <c r="C15" s="1199" t="s">
        <v>309</v>
      </c>
      <c r="D15" s="1200"/>
      <c r="E15" s="1201"/>
      <c r="F15" s="87"/>
      <c r="G15" s="1199" t="s">
        <v>310</v>
      </c>
      <c r="H15" s="1201"/>
      <c r="I15" s="181"/>
      <c r="K15" s="295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8"/>
    </row>
    <row r="16" spans="1:24" s="182" customFormat="1" ht="24" customHeight="1">
      <c r="B16" s="179"/>
      <c r="C16" s="1199" t="s">
        <v>227</v>
      </c>
      <c r="D16" s="1201"/>
      <c r="E16" s="198" t="s">
        <v>263</v>
      </c>
      <c r="F16" s="87"/>
      <c r="G16" s="198" t="s">
        <v>227</v>
      </c>
      <c r="H16" s="183" t="s">
        <v>263</v>
      </c>
      <c r="I16" s="181"/>
      <c r="K16" s="295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8"/>
    </row>
    <row r="17" spans="2:24" s="77" customFormat="1" ht="23.1" customHeight="1">
      <c r="B17" s="74"/>
      <c r="C17" s="212" t="s">
        <v>311</v>
      </c>
      <c r="D17" s="213"/>
      <c r="E17" s="373"/>
      <c r="F17" s="215"/>
      <c r="G17" s="214" t="str">
        <f>C17</f>
        <v>CABILDO INSULAR DE TENERIFE</v>
      </c>
      <c r="H17" s="373"/>
      <c r="I17" s="75"/>
      <c r="K17" s="295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8"/>
    </row>
    <row r="18" spans="2:24" s="77" customFormat="1" ht="23.1" customHeight="1">
      <c r="B18" s="74"/>
      <c r="C18" s="216" t="s">
        <v>312</v>
      </c>
      <c r="D18" s="217"/>
      <c r="E18" s="373"/>
      <c r="F18" s="215"/>
      <c r="G18" s="214" t="str">
        <f t="shared" ref="G18:G55" si="0">C18</f>
        <v>O.A. DE MUSEOS Y CENTROS</v>
      </c>
      <c r="H18" s="373"/>
      <c r="I18" s="75"/>
      <c r="K18" s="295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</row>
    <row r="19" spans="2:24" s="77" customFormat="1" ht="23.1" customHeight="1">
      <c r="B19" s="74"/>
      <c r="C19" s="216" t="s">
        <v>313</v>
      </c>
      <c r="D19" s="217"/>
      <c r="E19" s="373"/>
      <c r="F19" s="215"/>
      <c r="G19" s="214" t="str">
        <f t="shared" si="0"/>
        <v>O.A. INST. INS. ATENCIÓN SOC. Y SOCIOSAN.</v>
      </c>
      <c r="H19" s="373"/>
      <c r="I19" s="75"/>
      <c r="K19" s="295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8"/>
    </row>
    <row r="20" spans="2:24" s="77" customFormat="1" ht="23.1" customHeight="1">
      <c r="B20" s="74"/>
      <c r="C20" s="216" t="s">
        <v>314</v>
      </c>
      <c r="D20" s="217"/>
      <c r="E20" s="373"/>
      <c r="F20" s="215"/>
      <c r="G20" s="214" t="str">
        <f t="shared" si="0"/>
        <v>O.A. PATRONATO INSULAR DE MUSICA</v>
      </c>
      <c r="H20" s="373"/>
      <c r="I20" s="75"/>
      <c r="K20" s="295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8"/>
    </row>
    <row r="21" spans="2:24" s="77" customFormat="1" ht="23.1" customHeight="1">
      <c r="B21" s="74"/>
      <c r="C21" s="216" t="s">
        <v>315</v>
      </c>
      <c r="D21" s="217"/>
      <c r="E21" s="373"/>
      <c r="F21" s="215"/>
      <c r="G21" s="214" t="str">
        <f t="shared" si="0"/>
        <v>O.A. CONSEJO INSULAR DE AGUAS</v>
      </c>
      <c r="H21" s="373"/>
      <c r="I21" s="75"/>
      <c r="K21" s="295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8"/>
    </row>
    <row r="22" spans="2:24" s="77" customFormat="1" ht="23.1" customHeight="1">
      <c r="B22" s="74"/>
      <c r="C22" s="216" t="s">
        <v>316</v>
      </c>
      <c r="D22" s="217"/>
      <c r="E22" s="373"/>
      <c r="F22" s="215"/>
      <c r="G22" s="214" t="str">
        <f t="shared" si="0"/>
        <v>EPEL. BALSAS DE TENERIFE</v>
      </c>
      <c r="H22" s="373"/>
      <c r="I22" s="75"/>
      <c r="K22" s="295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8"/>
    </row>
    <row r="23" spans="2:24" s="77" customFormat="1" ht="23.1" customHeight="1">
      <c r="B23" s="74"/>
      <c r="C23" s="216" t="s">
        <v>554</v>
      </c>
      <c r="D23" s="217"/>
      <c r="E23" s="373"/>
      <c r="F23" s="215"/>
      <c r="G23" s="214" t="str">
        <f t="shared" si="0"/>
        <v>EPEL TEA, TENERFE ESPACIO DE LAS ARTES</v>
      </c>
      <c r="H23" s="373"/>
      <c r="I23" s="75"/>
      <c r="K23" s="295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8"/>
    </row>
    <row r="24" spans="2:24" s="77" customFormat="1" ht="23.1" customHeight="1">
      <c r="B24" s="74"/>
      <c r="C24" s="216" t="s">
        <v>317</v>
      </c>
      <c r="D24" s="217"/>
      <c r="E24" s="373"/>
      <c r="F24" s="215"/>
      <c r="G24" s="214" t="str">
        <f t="shared" si="0"/>
        <v>EPEL AGROTEIDE ENTIDAD INSULAR DESARROLLO AGRICOLA Y GANADERO</v>
      </c>
      <c r="H24" s="373"/>
      <c r="I24" s="75"/>
      <c r="K24" s="295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8"/>
    </row>
    <row r="25" spans="2:24" s="77" customFormat="1" ht="23.1" customHeight="1">
      <c r="B25" s="74"/>
      <c r="C25" s="216" t="s">
        <v>318</v>
      </c>
      <c r="D25" s="217"/>
      <c r="E25" s="373"/>
      <c r="F25" s="215"/>
      <c r="G25" s="214" t="str">
        <f t="shared" si="0"/>
        <v>CASINO DE TAORO, SA</v>
      </c>
      <c r="H25" s="373"/>
      <c r="I25" s="75"/>
      <c r="K25" s="295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8"/>
    </row>
    <row r="26" spans="2:24" s="77" customFormat="1" ht="23.1" customHeight="1">
      <c r="B26" s="74"/>
      <c r="C26" s="216" t="s">
        <v>319</v>
      </c>
      <c r="D26" s="217"/>
      <c r="E26" s="373"/>
      <c r="F26" s="215"/>
      <c r="G26" s="214" t="str">
        <f t="shared" si="0"/>
        <v>CASINO DE PLAYA DE LAS AMÉRICAS, SA</v>
      </c>
      <c r="H26" s="373"/>
      <c r="I26" s="75"/>
      <c r="K26" s="295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8"/>
    </row>
    <row r="27" spans="2:24" s="77" customFormat="1" ht="23.1" customHeight="1">
      <c r="B27" s="74"/>
      <c r="C27" s="216" t="s">
        <v>320</v>
      </c>
      <c r="D27" s="217"/>
      <c r="E27" s="373"/>
      <c r="F27" s="215"/>
      <c r="G27" s="214" t="str">
        <f t="shared" si="0"/>
        <v>CASINO DE SANTA CRUZ, SA</v>
      </c>
      <c r="H27" s="373"/>
      <c r="I27" s="75"/>
      <c r="K27" s="295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8"/>
    </row>
    <row r="28" spans="2:24" s="77" customFormat="1" ht="23.1" customHeight="1">
      <c r="B28" s="74"/>
      <c r="C28" s="216" t="s">
        <v>321</v>
      </c>
      <c r="D28" s="217"/>
      <c r="E28" s="373"/>
      <c r="F28" s="215"/>
      <c r="G28" s="214" t="str">
        <f t="shared" si="0"/>
        <v>INSTIT.FERIAL DE TENERIFE, SA</v>
      </c>
      <c r="H28" s="373"/>
      <c r="I28" s="75"/>
      <c r="K28" s="295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8"/>
    </row>
    <row r="29" spans="2:24" s="77" customFormat="1" ht="23.1" customHeight="1">
      <c r="B29" s="74"/>
      <c r="C29" s="216" t="s">
        <v>322</v>
      </c>
      <c r="D29" s="217"/>
      <c r="E29" s="373"/>
      <c r="F29" s="215"/>
      <c r="G29" s="214" t="str">
        <f t="shared" si="0"/>
        <v>EMPRESA INSULAR DE ARTESANÍA, SA</v>
      </c>
      <c r="H29" s="373"/>
      <c r="I29" s="75"/>
      <c r="K29" s="295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</row>
    <row r="30" spans="2:24" s="77" customFormat="1" ht="23.1" customHeight="1">
      <c r="B30" s="74"/>
      <c r="C30" s="216" t="s">
        <v>323</v>
      </c>
      <c r="D30" s="217"/>
      <c r="E30" s="373"/>
      <c r="F30" s="215"/>
      <c r="G30" s="214" t="str">
        <f t="shared" si="0"/>
        <v>SINPROMI.S.L.</v>
      </c>
      <c r="H30" s="373"/>
      <c r="I30" s="75"/>
      <c r="K30" s="295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8"/>
    </row>
    <row r="31" spans="2:24" s="77" customFormat="1" ht="23.1" customHeight="1">
      <c r="B31" s="74"/>
      <c r="C31" s="216" t="s">
        <v>324</v>
      </c>
      <c r="D31" s="217"/>
      <c r="E31" s="373"/>
      <c r="F31" s="215"/>
      <c r="G31" s="214" t="str">
        <f t="shared" si="0"/>
        <v>AUDITORIO DE TENERIFE, SA</v>
      </c>
      <c r="H31" s="373"/>
      <c r="I31" s="75"/>
      <c r="K31" s="295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8"/>
    </row>
    <row r="32" spans="2:24" s="77" customFormat="1" ht="23.1" customHeight="1">
      <c r="B32" s="74"/>
      <c r="C32" s="216" t="s">
        <v>325</v>
      </c>
      <c r="D32" s="217"/>
      <c r="E32" s="373"/>
      <c r="F32" s="215"/>
      <c r="G32" s="214" t="str">
        <f t="shared" si="0"/>
        <v>GEST. INS. DEPORTE, CULT.Y OCIO, SA (IDECO)</v>
      </c>
      <c r="H32" s="373"/>
      <c r="I32" s="75"/>
      <c r="K32" s="295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8"/>
    </row>
    <row r="33" spans="2:24" s="77" customFormat="1" ht="23.1" customHeight="1">
      <c r="B33" s="74"/>
      <c r="C33" s="216" t="s">
        <v>326</v>
      </c>
      <c r="D33" s="217"/>
      <c r="E33" s="373"/>
      <c r="F33" s="215"/>
      <c r="G33" s="214" t="str">
        <f t="shared" si="0"/>
        <v>TITSA</v>
      </c>
      <c r="H33" s="373"/>
      <c r="I33" s="75"/>
      <c r="K33" s="295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8"/>
    </row>
    <row r="34" spans="2:24" s="77" customFormat="1" ht="23.1" customHeight="1">
      <c r="B34" s="74"/>
      <c r="C34" s="216" t="s">
        <v>327</v>
      </c>
      <c r="D34" s="217"/>
      <c r="E34" s="373"/>
      <c r="F34" s="215"/>
      <c r="G34" s="214" t="str">
        <f t="shared" si="0"/>
        <v>SPET, TURISMO DE TENERIFE, S.A.</v>
      </c>
      <c r="H34" s="373"/>
      <c r="I34" s="75"/>
      <c r="K34" s="295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8"/>
    </row>
    <row r="35" spans="2:24" s="77" customFormat="1" ht="23.1" customHeight="1">
      <c r="B35" s="74"/>
      <c r="C35" s="216" t="s">
        <v>328</v>
      </c>
      <c r="D35" s="217"/>
      <c r="E35" s="373"/>
      <c r="F35" s="215"/>
      <c r="G35" s="214" t="str">
        <f t="shared" si="0"/>
        <v>INSTITUTO MEDICO TINERFEÑO, S.A. (IMETISA)</v>
      </c>
      <c r="H35" s="373"/>
      <c r="I35" s="75"/>
      <c r="K35" s="295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8"/>
    </row>
    <row r="36" spans="2:24" s="77" customFormat="1" ht="23.1" customHeight="1">
      <c r="B36" s="74"/>
      <c r="C36" s="216" t="s">
        <v>329</v>
      </c>
      <c r="D36" s="217"/>
      <c r="E36" s="373"/>
      <c r="F36" s="215"/>
      <c r="G36" s="214" t="str">
        <f t="shared" si="0"/>
        <v>METROPOLITANO DE TENERIFE, S.A.</v>
      </c>
      <c r="H36" s="373"/>
      <c r="I36" s="75"/>
      <c r="K36" s="295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8"/>
    </row>
    <row r="37" spans="2:24" s="77" customFormat="1" ht="23.1" customHeight="1">
      <c r="B37" s="74"/>
      <c r="C37" s="216" t="s">
        <v>330</v>
      </c>
      <c r="D37" s="217"/>
      <c r="E37" s="373"/>
      <c r="F37" s="215"/>
      <c r="G37" s="214" t="str">
        <f t="shared" si="0"/>
        <v>INST. TECNOL. Y DE ENERGIAS RENOVABLES, S.A. (ITER)</v>
      </c>
      <c r="H37" s="373"/>
      <c r="I37" s="75"/>
      <c r="K37" s="295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8"/>
    </row>
    <row r="38" spans="2:24" s="77" customFormat="1" ht="23.1" customHeight="1">
      <c r="B38" s="74"/>
      <c r="C38" s="216" t="s">
        <v>331</v>
      </c>
      <c r="D38" s="217"/>
      <c r="E38" s="373"/>
      <c r="F38" s="215"/>
      <c r="G38" s="214" t="str">
        <f t="shared" si="0"/>
        <v>CULTIVOS Y TECNOLOGÍAS AGRARIAS DE TENERIFE, S.A (CULTESA)</v>
      </c>
      <c r="H38" s="373"/>
      <c r="I38" s="75"/>
      <c r="K38" s="295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8"/>
    </row>
    <row r="39" spans="2:24" s="77" customFormat="1" ht="23.1" customHeight="1">
      <c r="B39" s="74"/>
      <c r="C39" s="216" t="s">
        <v>332</v>
      </c>
      <c r="D39" s="217"/>
      <c r="E39" s="373"/>
      <c r="F39" s="215"/>
      <c r="G39" s="214" t="str">
        <f t="shared" si="0"/>
        <v>BUENAVISTA GOLF, S.A.</v>
      </c>
      <c r="H39" s="373"/>
      <c r="I39" s="75"/>
      <c r="K39" s="295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8"/>
    </row>
    <row r="40" spans="2:24" s="77" customFormat="1" ht="23.1" customHeight="1">
      <c r="B40" s="74"/>
      <c r="C40" s="216" t="s">
        <v>333</v>
      </c>
      <c r="D40" s="217"/>
      <c r="E40" s="373"/>
      <c r="F40" s="215"/>
      <c r="G40" s="214" t="str">
        <f t="shared" si="0"/>
        <v>PARQUE CIENTÍFICO Y TECNOLÓGICO DE TENERIFE, S.A.</v>
      </c>
      <c r="H40" s="373"/>
      <c r="I40" s="75"/>
      <c r="K40" s="295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8"/>
    </row>
    <row r="41" spans="2:24" s="77" customFormat="1" ht="23.1" customHeight="1">
      <c r="B41" s="74"/>
      <c r="C41" s="216" t="s">
        <v>334</v>
      </c>
      <c r="D41" s="217"/>
      <c r="E41" s="373"/>
      <c r="F41" s="215"/>
      <c r="G41" s="214" t="str">
        <f t="shared" si="0"/>
        <v>INSTITUTO TECNOLÓGICO Y DE COMUNICACIONES DE TENERIFE, S.L. (IT3)</v>
      </c>
      <c r="H41" s="373"/>
      <c r="I41" s="75"/>
      <c r="K41" s="295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8"/>
    </row>
    <row r="42" spans="2:24" s="77" customFormat="1" ht="23.1" customHeight="1">
      <c r="B42" s="74"/>
      <c r="C42" s="216" t="s">
        <v>335</v>
      </c>
      <c r="D42" s="217"/>
      <c r="E42" s="373"/>
      <c r="F42" s="215"/>
      <c r="G42" s="214" t="str">
        <f t="shared" si="0"/>
        <v>INSTITUTO VULCANOLÓGICO DE CANARIAS S.A.</v>
      </c>
      <c r="H42" s="373"/>
      <c r="I42" s="75"/>
      <c r="K42" s="295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8"/>
    </row>
    <row r="43" spans="2:24" s="77" customFormat="1" ht="23.1" customHeight="1">
      <c r="B43" s="74"/>
      <c r="C43" s="216" t="s">
        <v>336</v>
      </c>
      <c r="D43" s="217"/>
      <c r="E43" s="373"/>
      <c r="F43" s="215"/>
      <c r="G43" s="214" t="str">
        <f t="shared" si="0"/>
        <v>CANARIAS SUBMARINE LINK, S.L. (Canalink)</v>
      </c>
      <c r="H43" s="373"/>
      <c r="I43" s="75"/>
      <c r="K43" s="295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8"/>
    </row>
    <row r="44" spans="2:24" s="77" customFormat="1" ht="23.1" customHeight="1">
      <c r="B44" s="74"/>
      <c r="C44" s="216" t="s">
        <v>337</v>
      </c>
      <c r="D44" s="217"/>
      <c r="E44" s="373"/>
      <c r="F44" s="215"/>
      <c r="G44" s="214" t="str">
        <f t="shared" si="0"/>
        <v>CANALINK AFRICA, S.L.</v>
      </c>
      <c r="H44" s="373"/>
      <c r="I44" s="75"/>
      <c r="K44" s="295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8"/>
    </row>
    <row r="45" spans="2:24" s="77" customFormat="1" ht="23.1" customHeight="1">
      <c r="B45" s="74"/>
      <c r="C45" s="216" t="s">
        <v>338</v>
      </c>
      <c r="D45" s="217"/>
      <c r="E45" s="373"/>
      <c r="F45" s="215"/>
      <c r="G45" s="214" t="str">
        <f t="shared" si="0"/>
        <v>CANALINK BAHARICOM, S.L.</v>
      </c>
      <c r="H45" s="373"/>
      <c r="I45" s="75"/>
      <c r="K45" s="295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8"/>
    </row>
    <row r="46" spans="2:24" s="77" customFormat="1" ht="23.1" customHeight="1">
      <c r="B46" s="74"/>
      <c r="C46" s="216" t="s">
        <v>339</v>
      </c>
      <c r="D46" s="217"/>
      <c r="E46" s="373"/>
      <c r="F46" s="215"/>
      <c r="G46" s="214" t="str">
        <f t="shared" si="0"/>
        <v>GESTIÓN INSULAR DE AGUAS DE TENERIFE, S.A. (GESTA)</v>
      </c>
      <c r="H46" s="373"/>
      <c r="I46" s="75"/>
      <c r="K46" s="295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8"/>
    </row>
    <row r="47" spans="2:24" s="77" customFormat="1" ht="23.1" customHeight="1">
      <c r="B47" s="74"/>
      <c r="C47" s="216" t="s">
        <v>340</v>
      </c>
      <c r="D47" s="217"/>
      <c r="E47" s="373"/>
      <c r="F47" s="215"/>
      <c r="G47" s="214" t="str">
        <f t="shared" si="0"/>
        <v>FUNDACION TENERIFE RURAL</v>
      </c>
      <c r="H47" s="373"/>
      <c r="I47" s="75"/>
      <c r="K47" s="295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8"/>
    </row>
    <row r="48" spans="2:24" s="77" customFormat="1" ht="23.1" customHeight="1">
      <c r="B48" s="74"/>
      <c r="C48" s="216" t="s">
        <v>341</v>
      </c>
      <c r="D48" s="217"/>
      <c r="E48" s="373"/>
      <c r="F48" s="215"/>
      <c r="G48" s="214" t="str">
        <f t="shared" si="0"/>
        <v>FUNDACIÓN  ITB</v>
      </c>
      <c r="H48" s="373"/>
      <c r="I48" s="75"/>
      <c r="K48" s="295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8"/>
    </row>
    <row r="49" spans="2:24" s="77" customFormat="1" ht="23.1" customHeight="1">
      <c r="B49" s="74"/>
      <c r="C49" s="216" t="s">
        <v>342</v>
      </c>
      <c r="D49" s="217"/>
      <c r="E49" s="373"/>
      <c r="F49" s="215"/>
      <c r="G49" s="214" t="str">
        <f t="shared" si="0"/>
        <v>FIFEDE</v>
      </c>
      <c r="H49" s="373"/>
      <c r="I49" s="75"/>
      <c r="K49" s="295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8"/>
    </row>
    <row r="50" spans="2:24" s="77" customFormat="1" ht="23.1" customHeight="1">
      <c r="B50" s="74"/>
      <c r="C50" s="216" t="s">
        <v>343</v>
      </c>
      <c r="D50" s="217"/>
      <c r="E50" s="373"/>
      <c r="F50" s="215"/>
      <c r="G50" s="214" t="str">
        <f t="shared" si="0"/>
        <v>AGENCIA INSULAR DE LA ENERGIA</v>
      </c>
      <c r="H50" s="373"/>
      <c r="I50" s="75"/>
      <c r="K50" s="295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8"/>
    </row>
    <row r="51" spans="2:24" s="77" customFormat="1" ht="23.1" customHeight="1">
      <c r="B51" s="74"/>
      <c r="C51" s="216" t="s">
        <v>344</v>
      </c>
      <c r="D51" s="217"/>
      <c r="E51" s="373"/>
      <c r="F51" s="215"/>
      <c r="G51" s="214" t="str">
        <f t="shared" si="0"/>
        <v>FUNDACIÓN CANARIAS FACTORÍA DE LA INNOVACIÓN TURÍSTICA</v>
      </c>
      <c r="H51" s="373"/>
      <c r="I51" s="75"/>
      <c r="K51" s="295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8"/>
    </row>
    <row r="52" spans="2:24" s="77" customFormat="1" ht="23.1" customHeight="1">
      <c r="B52" s="74"/>
      <c r="C52" s="216" t="s">
        <v>345</v>
      </c>
      <c r="D52" s="217"/>
      <c r="E52" s="373"/>
      <c r="F52" s="215"/>
      <c r="G52" s="214" t="str">
        <f t="shared" si="0"/>
        <v>CONSORCIO PREVENSIÓN, EXTINCIÓN INCENDIOS Y SALVAMENTO DE LA ISLA DE TENERIFE</v>
      </c>
      <c r="H52" s="373"/>
      <c r="I52" s="75"/>
      <c r="K52" s="295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8"/>
    </row>
    <row r="53" spans="2:24" s="77" customFormat="1" ht="23.1" customHeight="1">
      <c r="B53" s="74"/>
      <c r="C53" s="216" t="s">
        <v>346</v>
      </c>
      <c r="D53" s="217"/>
      <c r="E53" s="373"/>
      <c r="F53" s="215"/>
      <c r="G53" s="214" t="str">
        <f t="shared" si="0"/>
        <v>CONSORCIO DE TRIBUTOS DE LA ISLA DE TENERIFE</v>
      </c>
      <c r="H53" s="373"/>
      <c r="I53" s="75"/>
      <c r="K53" s="295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8"/>
    </row>
    <row r="54" spans="2:24" s="77" customFormat="1" ht="23.1" customHeight="1">
      <c r="B54" s="74"/>
      <c r="C54" s="216" t="s">
        <v>347</v>
      </c>
      <c r="D54" s="217"/>
      <c r="E54" s="373"/>
      <c r="F54" s="215"/>
      <c r="G54" s="214" t="str">
        <f t="shared" si="0"/>
        <v>CONSORCIO ISLA BAJA</v>
      </c>
      <c r="H54" s="373"/>
      <c r="I54" s="75"/>
      <c r="K54" s="295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8"/>
    </row>
    <row r="55" spans="2:24" s="77" customFormat="1" ht="23.1" customHeight="1">
      <c r="B55" s="74"/>
      <c r="C55" s="218" t="s">
        <v>348</v>
      </c>
      <c r="D55" s="219"/>
      <c r="E55" s="374"/>
      <c r="F55" s="215"/>
      <c r="G55" s="214" t="str">
        <f t="shared" si="0"/>
        <v>CONSORCIO URBANÍSTICO PARA LA REHABILITACIÓN DEL PTO. DE LA CRUZ</v>
      </c>
      <c r="H55" s="374"/>
      <c r="I55" s="75"/>
      <c r="K55" s="295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8"/>
    </row>
    <row r="56" spans="2:24" s="125" customFormat="1" ht="23.1" customHeight="1" thickBot="1">
      <c r="B56" s="123"/>
      <c r="C56" s="1268" t="s">
        <v>264</v>
      </c>
      <c r="D56" s="1269"/>
      <c r="E56" s="111">
        <f>SUM(E17:E55)</f>
        <v>0</v>
      </c>
      <c r="F56" s="87"/>
      <c r="G56" s="149" t="s">
        <v>264</v>
      </c>
      <c r="H56" s="111">
        <f>SUM(H17:H55)</f>
        <v>0</v>
      </c>
      <c r="I56" s="124"/>
      <c r="K56" s="295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8"/>
    </row>
    <row r="57" spans="2:24" ht="23.1" customHeight="1">
      <c r="B57" s="74"/>
      <c r="C57" s="145"/>
      <c r="D57" s="145"/>
      <c r="E57" s="146"/>
      <c r="F57" s="53"/>
      <c r="G57" s="146"/>
      <c r="H57" s="53"/>
      <c r="I57" s="63"/>
      <c r="K57" s="295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8"/>
    </row>
    <row r="58" spans="2:24" ht="23.1" customHeight="1">
      <c r="B58" s="74"/>
      <c r="C58" s="1270" t="s">
        <v>555</v>
      </c>
      <c r="D58" s="1271"/>
      <c r="E58" s="1271"/>
      <c r="F58" s="1271"/>
      <c r="G58" s="1271"/>
      <c r="H58" s="1272"/>
      <c r="I58" s="63"/>
      <c r="K58" s="295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8"/>
    </row>
    <row r="59" spans="2:24" s="61" customFormat="1" ht="9" customHeight="1">
      <c r="B59" s="74"/>
      <c r="C59" s="32"/>
      <c r="D59" s="32"/>
      <c r="E59" s="32"/>
      <c r="F59" s="32"/>
      <c r="G59" s="32"/>
      <c r="H59" s="32"/>
      <c r="I59" s="63"/>
      <c r="K59" s="295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8"/>
    </row>
    <row r="60" spans="2:24" ht="23.1" customHeight="1">
      <c r="B60" s="74"/>
      <c r="C60" s="1270" t="s">
        <v>306</v>
      </c>
      <c r="D60" s="1271"/>
      <c r="E60" s="1271"/>
      <c r="F60" s="1271"/>
      <c r="G60" s="1271"/>
      <c r="H60" s="1272"/>
      <c r="I60" s="63"/>
      <c r="K60" s="295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8"/>
    </row>
    <row r="61" spans="2:24" s="61" customFormat="1" ht="9" customHeight="1">
      <c r="B61" s="74"/>
      <c r="C61" s="32"/>
      <c r="D61" s="32"/>
      <c r="E61" s="32"/>
      <c r="F61" s="32"/>
      <c r="G61" s="32"/>
      <c r="H61" s="32"/>
      <c r="I61" s="63"/>
      <c r="K61" s="295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8"/>
    </row>
    <row r="62" spans="2:24" ht="23.1" customHeight="1">
      <c r="B62" s="74"/>
      <c r="C62" s="1199" t="s">
        <v>309</v>
      </c>
      <c r="D62" s="1200"/>
      <c r="E62" s="1201"/>
      <c r="F62" s="87"/>
      <c r="G62" s="1199" t="s">
        <v>310</v>
      </c>
      <c r="H62" s="1201"/>
      <c r="I62" s="63"/>
      <c r="K62" s="295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8"/>
    </row>
    <row r="63" spans="2:24" ht="23.1" customHeight="1">
      <c r="B63" s="74"/>
      <c r="C63" s="1199" t="s">
        <v>227</v>
      </c>
      <c r="D63" s="1201"/>
      <c r="E63" s="198" t="s">
        <v>263</v>
      </c>
      <c r="F63" s="87"/>
      <c r="G63" s="198" t="s">
        <v>227</v>
      </c>
      <c r="H63" s="183" t="s">
        <v>263</v>
      </c>
      <c r="I63" s="63"/>
      <c r="K63" s="295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8"/>
    </row>
    <row r="64" spans="2:24" ht="23.1" customHeight="1">
      <c r="B64" s="74"/>
      <c r="C64" s="212" t="s">
        <v>349</v>
      </c>
      <c r="D64" s="213"/>
      <c r="E64" s="373"/>
      <c r="F64" s="215"/>
      <c r="G64" s="214" t="str">
        <f>C64</f>
        <v>A.M.C. POLÍGONO INDUSTRIAL DE GÜIMAR</v>
      </c>
      <c r="H64" s="373"/>
      <c r="I64" s="63"/>
      <c r="K64" s="29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8"/>
    </row>
    <row r="65" spans="2:24" ht="23.1" customHeight="1">
      <c r="B65" s="74"/>
      <c r="C65" s="216" t="s">
        <v>350</v>
      </c>
      <c r="D65" s="217"/>
      <c r="E65" s="373"/>
      <c r="F65" s="215"/>
      <c r="G65" s="214" t="str">
        <f t="shared" ref="G65:G68" si="1">C65</f>
        <v>MERCATENERIFE, S.A.</v>
      </c>
      <c r="H65" s="373"/>
      <c r="I65" s="63"/>
      <c r="K65" s="29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8"/>
    </row>
    <row r="66" spans="2:24" ht="23.1" customHeight="1">
      <c r="B66" s="74"/>
      <c r="C66" s="216" t="s">
        <v>351</v>
      </c>
      <c r="D66" s="217"/>
      <c r="E66" s="373"/>
      <c r="F66" s="215"/>
      <c r="G66" s="214" t="str">
        <f t="shared" si="1"/>
        <v>POLÍGONO INDUSTRIAL DE GRANADILLA-PARQUE TECNOLÓGICO DE TENERIFE, S.A.</v>
      </c>
      <c r="H66" s="373"/>
      <c r="I66" s="63"/>
      <c r="K66" s="29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8"/>
    </row>
    <row r="67" spans="2:24" ht="23.1" customHeight="1">
      <c r="B67" s="74"/>
      <c r="C67" s="216" t="s">
        <v>352</v>
      </c>
      <c r="D67" s="217"/>
      <c r="E67" s="373"/>
      <c r="F67" s="215"/>
      <c r="G67" s="214" t="str">
        <f t="shared" si="1"/>
        <v>PARQUES EÓLICOS DE GRANADILLA, A.I.E.</v>
      </c>
      <c r="H67" s="373"/>
      <c r="I67" s="63"/>
      <c r="K67" s="295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8"/>
    </row>
    <row r="68" spans="2:24" ht="23.1" customHeight="1">
      <c r="B68" s="74"/>
      <c r="C68" s="216" t="s">
        <v>353</v>
      </c>
      <c r="D68" s="217"/>
      <c r="E68" s="373"/>
      <c r="F68" s="215"/>
      <c r="G68" s="214" t="str">
        <f t="shared" si="1"/>
        <v>EÓLICAS DE TENERIFE, A.I.E.</v>
      </c>
      <c r="H68" s="373"/>
      <c r="I68" s="63"/>
      <c r="K68" s="295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8"/>
    </row>
    <row r="69" spans="2:24" s="125" customFormat="1" ht="23.1" customHeight="1" thickBot="1">
      <c r="B69" s="123"/>
      <c r="C69" s="1268" t="s">
        <v>264</v>
      </c>
      <c r="D69" s="1269"/>
      <c r="E69" s="111">
        <f>SUM(E64:E68)</f>
        <v>0</v>
      </c>
      <c r="F69" s="87"/>
      <c r="G69" s="149" t="s">
        <v>264</v>
      </c>
      <c r="H69" s="111">
        <f>SUM(H64:H68)</f>
        <v>0</v>
      </c>
      <c r="I69" s="124"/>
      <c r="K69" s="295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8"/>
    </row>
    <row r="70" spans="2:24" ht="23.1" customHeight="1">
      <c r="B70" s="74"/>
      <c r="C70" s="145"/>
      <c r="D70" s="145"/>
      <c r="E70" s="146"/>
      <c r="F70" s="53"/>
      <c r="G70" s="146"/>
      <c r="H70" s="53"/>
      <c r="I70" s="63"/>
      <c r="K70" s="29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8"/>
    </row>
    <row r="71" spans="2:24" ht="23.1" customHeight="1">
      <c r="B71" s="74"/>
      <c r="C71" s="107" t="s">
        <v>197</v>
      </c>
      <c r="D71" s="145"/>
      <c r="E71" s="146"/>
      <c r="F71" s="53"/>
      <c r="G71" s="146"/>
      <c r="H71" s="53"/>
      <c r="I71" s="63"/>
      <c r="K71" s="29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8"/>
    </row>
    <row r="72" spans="2:24" ht="16.350000000000001" customHeight="1">
      <c r="B72" s="74"/>
      <c r="C72" s="105" t="s">
        <v>354</v>
      </c>
      <c r="D72" s="145"/>
      <c r="E72" s="146"/>
      <c r="F72" s="53"/>
      <c r="G72" s="146"/>
      <c r="H72" s="53"/>
      <c r="I72" s="63"/>
      <c r="K72" s="29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8"/>
    </row>
    <row r="73" spans="2:24" ht="16.350000000000001" customHeight="1">
      <c r="B73" s="74"/>
      <c r="C73" s="104"/>
      <c r="D73" s="145"/>
      <c r="E73" s="146"/>
      <c r="F73" s="146"/>
      <c r="G73" s="146"/>
      <c r="H73" s="53"/>
      <c r="I73" s="63"/>
      <c r="K73" s="295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8"/>
    </row>
    <row r="74" spans="2:24" ht="16.350000000000001" customHeight="1">
      <c r="B74" s="74"/>
      <c r="C74" s="184"/>
      <c r="D74" s="105"/>
      <c r="E74" s="106"/>
      <c r="F74" s="106"/>
      <c r="G74" s="106"/>
      <c r="H74" s="53"/>
      <c r="I74" s="63"/>
      <c r="K74" s="295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8"/>
    </row>
    <row r="75" spans="2:24" ht="23.1" customHeight="1" thickBot="1">
      <c r="B75" s="78"/>
      <c r="C75" s="1189"/>
      <c r="D75" s="1189"/>
      <c r="E75" s="46"/>
      <c r="F75" s="46"/>
      <c r="G75" s="46"/>
      <c r="H75" s="79"/>
      <c r="I75" s="80"/>
      <c r="K75" s="289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1"/>
    </row>
    <row r="76" spans="2:24" ht="23.1" customHeight="1">
      <c r="C76" s="61"/>
      <c r="D76" s="61"/>
      <c r="E76" s="62"/>
      <c r="F76" s="62"/>
      <c r="G76" s="62"/>
      <c r="H76" s="62"/>
      <c r="J76" s="54" t="s">
        <v>672</v>
      </c>
    </row>
    <row r="77" spans="2:24" ht="12.75">
      <c r="C77" s="81" t="s">
        <v>70</v>
      </c>
      <c r="D77" s="61"/>
      <c r="E77" s="62"/>
      <c r="F77" s="62"/>
      <c r="G77" s="62"/>
      <c r="H77" s="52" t="s">
        <v>303</v>
      </c>
    </row>
    <row r="78" spans="2:24" ht="12.75">
      <c r="C78" s="82" t="s">
        <v>71</v>
      </c>
      <c r="D78" s="61"/>
      <c r="E78" s="62"/>
      <c r="F78" s="62"/>
      <c r="G78" s="62"/>
      <c r="H78" s="62"/>
    </row>
    <row r="79" spans="2:24" ht="12.75">
      <c r="C79" s="82" t="s">
        <v>72</v>
      </c>
      <c r="D79" s="61"/>
      <c r="E79" s="62"/>
      <c r="F79" s="62"/>
      <c r="G79" s="62"/>
      <c r="H79" s="62"/>
    </row>
    <row r="80" spans="2:24" ht="12.75">
      <c r="C80" s="82" t="s">
        <v>73</v>
      </c>
      <c r="D80" s="61"/>
      <c r="E80" s="62"/>
      <c r="F80" s="62"/>
      <c r="G80" s="62"/>
      <c r="H80" s="62"/>
    </row>
    <row r="81" spans="3:8" ht="12.75">
      <c r="C81" s="82" t="s">
        <v>74</v>
      </c>
      <c r="D81" s="61"/>
      <c r="E81" s="62"/>
      <c r="F81" s="62"/>
      <c r="G81" s="62"/>
      <c r="H81" s="62"/>
    </row>
    <row r="82" spans="3:8" ht="23.1" customHeight="1">
      <c r="C82" s="61"/>
      <c r="D82" s="61"/>
      <c r="E82" s="62"/>
      <c r="F82" s="62"/>
      <c r="G82" s="62"/>
      <c r="H82" s="62"/>
    </row>
    <row r="83" spans="3:8" ht="23.1" customHeight="1">
      <c r="C83" s="61"/>
      <c r="D83" s="61"/>
      <c r="E83" s="62"/>
      <c r="F83" s="62"/>
      <c r="G83" s="62"/>
      <c r="H83" s="62"/>
    </row>
    <row r="84" spans="3:8" ht="23.1" customHeight="1">
      <c r="C84" s="61"/>
      <c r="D84" s="61"/>
      <c r="E84" s="62"/>
      <c r="F84" s="62"/>
      <c r="G84" s="62"/>
      <c r="H84" s="62"/>
    </row>
    <row r="85" spans="3:8" ht="23.1" customHeight="1">
      <c r="C85" s="61"/>
      <c r="D85" s="61"/>
      <c r="E85" s="62"/>
      <c r="F85" s="62"/>
      <c r="G85" s="62"/>
      <c r="H85" s="62"/>
    </row>
    <row r="86" spans="3:8" ht="23.1" customHeight="1">
      <c r="E86" s="62"/>
      <c r="F86" s="62"/>
      <c r="G86" s="62"/>
      <c r="H86" s="62"/>
    </row>
  </sheetData>
  <sheetProtection password="C49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workbookViewId="0"/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99.5546875" style="54" customWidth="1"/>
    <col min="5" max="7" width="17.6640625" style="55" customWidth="1"/>
    <col min="8" max="8" width="3.33203125" style="54" customWidth="1"/>
    <col min="9" max="16384" width="10.6640625" style="54"/>
  </cols>
  <sheetData>
    <row r="2" spans="1:23" ht="23.1" customHeight="1">
      <c r="D2" s="145" t="s">
        <v>166</v>
      </c>
    </row>
    <row r="3" spans="1:23" ht="23.1" customHeight="1">
      <c r="D3" s="145" t="s">
        <v>167</v>
      </c>
    </row>
    <row r="4" spans="1:23" ht="23.1" customHeight="1" thickBot="1">
      <c r="A4" s="54" t="s">
        <v>671</v>
      </c>
    </row>
    <row r="5" spans="1:23" ht="9" customHeight="1">
      <c r="B5" s="56"/>
      <c r="C5" s="57"/>
      <c r="D5" s="57"/>
      <c r="E5" s="58"/>
      <c r="F5" s="58"/>
      <c r="G5" s="58"/>
      <c r="H5" s="59"/>
      <c r="J5" s="292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4"/>
    </row>
    <row r="6" spans="1:23" ht="30" customHeight="1">
      <c r="B6" s="60"/>
      <c r="C6" s="51" t="s">
        <v>0</v>
      </c>
      <c r="D6" s="61"/>
      <c r="E6" s="62"/>
      <c r="F6" s="62"/>
      <c r="G6" s="1154">
        <f>ejercicio</f>
        <v>2019</v>
      </c>
      <c r="H6" s="63"/>
      <c r="J6" s="295"/>
      <c r="K6" s="296" t="s">
        <v>474</v>
      </c>
      <c r="L6" s="296"/>
      <c r="M6" s="296"/>
      <c r="N6" s="296"/>
      <c r="O6" s="297"/>
      <c r="P6" s="297"/>
      <c r="Q6" s="297"/>
      <c r="R6" s="297"/>
      <c r="S6" s="297"/>
      <c r="T6" s="297"/>
      <c r="U6" s="297"/>
      <c r="V6" s="297"/>
      <c r="W6" s="298"/>
    </row>
    <row r="7" spans="1:23" ht="30" customHeight="1">
      <c r="B7" s="60"/>
      <c r="C7" s="51" t="s">
        <v>1</v>
      </c>
      <c r="D7" s="61"/>
      <c r="E7" s="62"/>
      <c r="F7" s="62"/>
      <c r="G7" s="1154"/>
      <c r="H7" s="63"/>
      <c r="J7" s="295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8"/>
    </row>
    <row r="8" spans="1:23" ht="30" customHeight="1">
      <c r="B8" s="60"/>
      <c r="C8" s="64"/>
      <c r="D8" s="61"/>
      <c r="E8" s="62"/>
      <c r="F8" s="62"/>
      <c r="G8" s="65"/>
      <c r="H8" s="63"/>
      <c r="J8" s="295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8"/>
    </row>
    <row r="9" spans="1:23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24"/>
      <c r="J9" s="295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8"/>
    </row>
    <row r="10" spans="1:23" ht="7.35" customHeight="1">
      <c r="B10" s="60"/>
      <c r="C10" s="61"/>
      <c r="D10" s="61"/>
      <c r="E10" s="62"/>
      <c r="F10" s="62"/>
      <c r="G10" s="62"/>
      <c r="H10" s="63"/>
      <c r="J10" s="295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8"/>
    </row>
    <row r="11" spans="1:23" s="72" customFormat="1" ht="30" customHeight="1">
      <c r="B11" s="68"/>
      <c r="C11" s="69" t="s">
        <v>355</v>
      </c>
      <c r="D11" s="69"/>
      <c r="E11" s="70"/>
      <c r="F11" s="70"/>
      <c r="G11" s="70"/>
      <c r="H11" s="71"/>
      <c r="J11" s="295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8"/>
    </row>
    <row r="12" spans="1:23" s="72" customFormat="1" ht="30" customHeight="1">
      <c r="B12" s="68"/>
      <c r="C12" s="1210"/>
      <c r="D12" s="1210"/>
      <c r="E12" s="53"/>
      <c r="F12" s="53"/>
      <c r="G12" s="53"/>
      <c r="H12" s="71"/>
      <c r="J12" s="295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8"/>
    </row>
    <row r="13" spans="1:23" ht="29.1" customHeight="1">
      <c r="B13" s="74"/>
      <c r="C13" s="50" t="s">
        <v>356</v>
      </c>
      <c r="D13" s="91"/>
      <c r="E13" s="53"/>
      <c r="F13" s="53"/>
      <c r="G13" s="186"/>
      <c r="H13" s="63"/>
      <c r="J13" s="295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8"/>
    </row>
    <row r="14" spans="1:23" ht="9" customHeight="1">
      <c r="B14" s="74"/>
      <c r="C14" s="91"/>
      <c r="D14" s="91"/>
      <c r="E14" s="53"/>
      <c r="F14" s="53"/>
      <c r="G14" s="53"/>
      <c r="H14" s="63"/>
      <c r="J14" s="295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8"/>
    </row>
    <row r="15" spans="1:23" s="171" customFormat="1" ht="23.1" customHeight="1">
      <c r="B15" s="172"/>
      <c r="C15" s="133"/>
      <c r="D15" s="173"/>
      <c r="E15" s="133" t="s">
        <v>263</v>
      </c>
      <c r="F15" s="133" t="s">
        <v>358</v>
      </c>
      <c r="G15" s="133"/>
      <c r="H15" s="174"/>
      <c r="J15" s="295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</row>
    <row r="16" spans="1:23" s="171" customFormat="1" ht="24" customHeight="1">
      <c r="B16" s="172"/>
      <c r="C16" s="177" t="s">
        <v>228</v>
      </c>
      <c r="D16" s="178" t="s">
        <v>236</v>
      </c>
      <c r="E16" s="177" t="s">
        <v>357</v>
      </c>
      <c r="F16" s="177">
        <f>ejercicio</f>
        <v>2019</v>
      </c>
      <c r="G16" s="177" t="s">
        <v>359</v>
      </c>
      <c r="H16" s="174"/>
      <c r="J16" s="295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8"/>
    </row>
    <row r="17" spans="2:23" ht="23.1" customHeight="1">
      <c r="B17" s="74"/>
      <c r="C17" s="360"/>
      <c r="D17" s="357"/>
      <c r="E17" s="353"/>
      <c r="F17" s="353"/>
      <c r="G17" s="440"/>
      <c r="H17" s="63"/>
      <c r="J17" s="295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8"/>
    </row>
    <row r="18" spans="2:23" ht="23.1" customHeight="1">
      <c r="B18" s="74"/>
      <c r="C18" s="360"/>
      <c r="D18" s="357"/>
      <c r="E18" s="353"/>
      <c r="F18" s="353"/>
      <c r="G18" s="441"/>
      <c r="H18" s="63"/>
      <c r="J18" s="295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8"/>
    </row>
    <row r="19" spans="2:23" ht="23.1" customHeight="1">
      <c r="B19" s="74"/>
      <c r="C19" s="360"/>
      <c r="D19" s="357"/>
      <c r="E19" s="353"/>
      <c r="F19" s="353"/>
      <c r="G19" s="441"/>
      <c r="H19" s="63"/>
      <c r="J19" s="295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</row>
    <row r="20" spans="2:23" ht="23.1" customHeight="1">
      <c r="B20" s="74"/>
      <c r="C20" s="360"/>
      <c r="D20" s="357"/>
      <c r="E20" s="353"/>
      <c r="F20" s="353"/>
      <c r="G20" s="441"/>
      <c r="H20" s="63"/>
      <c r="J20" s="295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8"/>
    </row>
    <row r="21" spans="2:23" ht="23.1" customHeight="1">
      <c r="B21" s="74"/>
      <c r="C21" s="360"/>
      <c r="D21" s="357"/>
      <c r="E21" s="353"/>
      <c r="F21" s="353"/>
      <c r="G21" s="441"/>
      <c r="H21" s="63"/>
      <c r="J21" s="295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8"/>
    </row>
    <row r="22" spans="2:23" ht="23.1" customHeight="1">
      <c r="B22" s="74"/>
      <c r="C22" s="360"/>
      <c r="D22" s="357"/>
      <c r="E22" s="353"/>
      <c r="F22" s="353"/>
      <c r="G22" s="441"/>
      <c r="H22" s="63"/>
      <c r="J22" s="295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8"/>
    </row>
    <row r="23" spans="2:23" ht="23.1" customHeight="1">
      <c r="B23" s="74"/>
      <c r="C23" s="360"/>
      <c r="D23" s="357"/>
      <c r="E23" s="353"/>
      <c r="F23" s="353"/>
      <c r="G23" s="441"/>
      <c r="H23" s="63"/>
      <c r="J23" s="295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8"/>
    </row>
    <row r="24" spans="2:23" ht="23.1" customHeight="1">
      <c r="B24" s="74"/>
      <c r="C24" s="360"/>
      <c r="D24" s="357"/>
      <c r="E24" s="353"/>
      <c r="F24" s="353"/>
      <c r="G24" s="441"/>
      <c r="H24" s="63"/>
      <c r="J24" s="295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8"/>
    </row>
    <row r="25" spans="2:23" ht="23.1" customHeight="1">
      <c r="B25" s="74"/>
      <c r="C25" s="360"/>
      <c r="D25" s="357"/>
      <c r="E25" s="353"/>
      <c r="F25" s="353"/>
      <c r="G25" s="441"/>
      <c r="H25" s="63"/>
      <c r="J25" s="295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8"/>
    </row>
    <row r="26" spans="2:23" ht="23.1" customHeight="1">
      <c r="B26" s="74"/>
      <c r="C26" s="360"/>
      <c r="D26" s="357"/>
      <c r="E26" s="353"/>
      <c r="F26" s="353"/>
      <c r="G26" s="441"/>
      <c r="H26" s="63"/>
      <c r="J26" s="295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8"/>
    </row>
    <row r="27" spans="2:23" ht="23.1" customHeight="1">
      <c r="B27" s="74"/>
      <c r="C27" s="360"/>
      <c r="D27" s="357"/>
      <c r="E27" s="353"/>
      <c r="F27" s="353"/>
      <c r="G27" s="441"/>
      <c r="H27" s="63"/>
      <c r="J27" s="295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8"/>
    </row>
    <row r="28" spans="2:23" ht="23.1" customHeight="1">
      <c r="B28" s="74"/>
      <c r="C28" s="360"/>
      <c r="D28" s="357"/>
      <c r="E28" s="353"/>
      <c r="F28" s="353"/>
      <c r="G28" s="441"/>
      <c r="H28" s="63"/>
      <c r="J28" s="29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8"/>
    </row>
    <row r="29" spans="2:23" ht="23.1" customHeight="1">
      <c r="B29" s="74"/>
      <c r="C29" s="360"/>
      <c r="D29" s="357"/>
      <c r="E29" s="353"/>
      <c r="F29" s="353"/>
      <c r="G29" s="441"/>
      <c r="H29" s="63"/>
      <c r="J29" s="295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8"/>
    </row>
    <row r="30" spans="2:23" ht="23.1" customHeight="1">
      <c r="B30" s="74"/>
      <c r="C30" s="360"/>
      <c r="D30" s="357"/>
      <c r="E30" s="353"/>
      <c r="F30" s="353"/>
      <c r="G30" s="441"/>
      <c r="H30" s="63"/>
      <c r="J30" s="295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8"/>
    </row>
    <row r="31" spans="2:23" ht="23.1" customHeight="1">
      <c r="B31" s="74"/>
      <c r="C31" s="361"/>
      <c r="D31" s="358"/>
      <c r="E31" s="354"/>
      <c r="F31" s="354"/>
      <c r="G31" s="442"/>
      <c r="H31" s="63"/>
      <c r="J31" s="295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8"/>
    </row>
    <row r="32" spans="2:23" ht="23.1" customHeight="1">
      <c r="B32" s="74"/>
      <c r="C32" s="362"/>
      <c r="D32" s="359"/>
      <c r="E32" s="356"/>
      <c r="F32" s="356"/>
      <c r="G32" s="443"/>
      <c r="H32" s="63"/>
      <c r="J32" s="295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8"/>
    </row>
    <row r="33" spans="2:23" ht="23.1" customHeight="1" thickBot="1">
      <c r="B33" s="74"/>
      <c r="C33" s="145"/>
      <c r="D33" s="149" t="s">
        <v>186</v>
      </c>
      <c r="E33" s="111">
        <f>SUM(E17:E32)</f>
        <v>0</v>
      </c>
      <c r="F33" s="111">
        <f>SUM(F17:F32)</f>
        <v>0</v>
      </c>
      <c r="G33" s="53"/>
      <c r="H33" s="63"/>
      <c r="J33" s="295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8"/>
    </row>
    <row r="34" spans="2:23" ht="23.1" customHeight="1">
      <c r="B34" s="74"/>
      <c r="C34" s="145"/>
      <c r="D34" s="145"/>
      <c r="E34" s="146"/>
      <c r="F34" s="146"/>
      <c r="G34" s="53"/>
      <c r="H34" s="63"/>
      <c r="J34" s="295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8"/>
    </row>
    <row r="35" spans="2:23" ht="23.1" customHeight="1" thickBot="1">
      <c r="B35" s="78"/>
      <c r="C35" s="1189"/>
      <c r="D35" s="1189"/>
      <c r="E35" s="46"/>
      <c r="F35" s="46"/>
      <c r="G35" s="79"/>
      <c r="H35" s="80"/>
      <c r="J35" s="289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1"/>
    </row>
    <row r="36" spans="2:23" ht="23.1" customHeight="1">
      <c r="C36" s="61"/>
      <c r="D36" s="61"/>
      <c r="E36" s="62"/>
      <c r="F36" s="62"/>
      <c r="G36" s="62"/>
      <c r="I36" s="54" t="s">
        <v>672</v>
      </c>
    </row>
    <row r="37" spans="2:23" ht="12.75">
      <c r="C37" s="81" t="s">
        <v>70</v>
      </c>
      <c r="D37" s="61"/>
      <c r="E37" s="62"/>
      <c r="F37" s="62"/>
      <c r="G37" s="52" t="s">
        <v>304</v>
      </c>
    </row>
    <row r="38" spans="2:23" ht="12.75">
      <c r="C38" s="82" t="s">
        <v>71</v>
      </c>
      <c r="D38" s="61"/>
      <c r="E38" s="62"/>
      <c r="F38" s="62"/>
      <c r="G38" s="62"/>
    </row>
    <row r="39" spans="2:23" ht="12.75">
      <c r="C39" s="82" t="s">
        <v>72</v>
      </c>
      <c r="D39" s="61"/>
      <c r="E39" s="62"/>
      <c r="F39" s="62"/>
      <c r="G39" s="62"/>
    </row>
    <row r="40" spans="2:23" ht="12.75">
      <c r="C40" s="82" t="s">
        <v>73</v>
      </c>
      <c r="D40" s="61"/>
      <c r="E40" s="62"/>
      <c r="F40" s="62"/>
      <c r="G40" s="62"/>
    </row>
    <row r="41" spans="2:23" ht="12.75">
      <c r="C41" s="82" t="s">
        <v>74</v>
      </c>
      <c r="D41" s="61"/>
      <c r="E41" s="62"/>
      <c r="F41" s="62"/>
      <c r="G41" s="62"/>
    </row>
    <row r="42" spans="2:23" ht="23.1" customHeight="1">
      <c r="C42" s="61"/>
      <c r="D42" s="61"/>
      <c r="E42" s="62"/>
      <c r="F42" s="62"/>
      <c r="G42" s="62"/>
    </row>
    <row r="43" spans="2:23" ht="23.1" customHeight="1">
      <c r="C43" s="61"/>
      <c r="D43" s="61"/>
      <c r="E43" s="62"/>
      <c r="F43" s="62"/>
      <c r="G43" s="62"/>
    </row>
    <row r="44" spans="2:23" ht="23.1" customHeight="1">
      <c r="C44" s="61"/>
      <c r="D44" s="61"/>
      <c r="E44" s="62"/>
      <c r="F44" s="62"/>
      <c r="G44" s="62"/>
    </row>
    <row r="45" spans="2:23" ht="23.1" customHeight="1">
      <c r="C45" s="61"/>
      <c r="D45" s="61"/>
      <c r="E45" s="62"/>
      <c r="F45" s="62"/>
      <c r="G45" s="62"/>
    </row>
    <row r="46" spans="2:23" ht="23.1" customHeight="1">
      <c r="E46" s="62"/>
      <c r="F46" s="62"/>
      <c r="G46" s="62"/>
    </row>
  </sheetData>
  <sheetProtection password="C49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2" workbookViewId="0">
      <selection activeCell="D50" sqref="D50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33203125" style="54" customWidth="1"/>
    <col min="4" max="4" width="68" style="54" customWidth="1"/>
    <col min="5" max="5" width="17.6640625" style="55" customWidth="1"/>
    <col min="6" max="6" width="44.6640625" style="55" customWidth="1"/>
    <col min="7" max="7" width="10.6640625" style="55" customWidth="1"/>
    <col min="8" max="8" width="3.33203125" style="54" customWidth="1"/>
    <col min="9" max="16384" width="10.6640625" style="54"/>
  </cols>
  <sheetData>
    <row r="2" spans="1:23" ht="23.1" customHeight="1">
      <c r="D2" s="145" t="s">
        <v>166</v>
      </c>
    </row>
    <row r="3" spans="1:23" ht="23.1" customHeight="1">
      <c r="D3" s="145" t="s">
        <v>167</v>
      </c>
    </row>
    <row r="4" spans="1:23" ht="23.1" customHeight="1" thickBot="1">
      <c r="A4" s="54" t="s">
        <v>671</v>
      </c>
    </row>
    <row r="5" spans="1:23" ht="9" customHeight="1">
      <c r="B5" s="56"/>
      <c r="C5" s="57"/>
      <c r="D5" s="57"/>
      <c r="E5" s="58"/>
      <c r="F5" s="58"/>
      <c r="G5" s="58"/>
      <c r="H5" s="59"/>
      <c r="J5" s="292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4"/>
    </row>
    <row r="6" spans="1:23" ht="30" customHeight="1">
      <c r="B6" s="60"/>
      <c r="C6" s="51" t="s">
        <v>0</v>
      </c>
      <c r="D6" s="61"/>
      <c r="E6" s="62"/>
      <c r="F6" s="62"/>
      <c r="G6" s="1154">
        <f>ejercicio</f>
        <v>2019</v>
      </c>
      <c r="H6" s="63"/>
      <c r="J6" s="295"/>
      <c r="K6" s="296" t="s">
        <v>474</v>
      </c>
      <c r="L6" s="296"/>
      <c r="M6" s="296"/>
      <c r="N6" s="296"/>
      <c r="O6" s="297"/>
      <c r="P6" s="297"/>
      <c r="Q6" s="297"/>
      <c r="R6" s="297"/>
      <c r="S6" s="297"/>
      <c r="T6" s="297"/>
      <c r="U6" s="297"/>
      <c r="V6" s="297"/>
      <c r="W6" s="298"/>
    </row>
    <row r="7" spans="1:23" ht="30" customHeight="1">
      <c r="B7" s="60"/>
      <c r="C7" s="51" t="s">
        <v>1</v>
      </c>
      <c r="D7" s="61"/>
      <c r="E7" s="62"/>
      <c r="F7" s="62"/>
      <c r="G7" s="1154"/>
      <c r="H7" s="63"/>
      <c r="J7" s="295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8"/>
    </row>
    <row r="8" spans="1:23" ht="30" customHeight="1">
      <c r="B8" s="60"/>
      <c r="C8" s="64"/>
      <c r="D8" s="61"/>
      <c r="E8" s="62"/>
      <c r="F8" s="62"/>
      <c r="G8" s="65"/>
      <c r="H8" s="63"/>
      <c r="J8" s="295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8"/>
    </row>
    <row r="9" spans="1:23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188"/>
      <c r="G9" s="1188"/>
      <c r="H9" s="124"/>
      <c r="J9" s="295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8"/>
    </row>
    <row r="10" spans="1:23" ht="7.35" customHeight="1">
      <c r="B10" s="60"/>
      <c r="C10" s="61"/>
      <c r="D10" s="61"/>
      <c r="E10" s="62"/>
      <c r="F10" s="62"/>
      <c r="G10" s="62"/>
      <c r="H10" s="63"/>
      <c r="J10" s="295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8"/>
    </row>
    <row r="11" spans="1:23" s="72" customFormat="1" ht="30" customHeight="1">
      <c r="B11" s="68"/>
      <c r="C11" s="69" t="s">
        <v>364</v>
      </c>
      <c r="D11" s="69"/>
      <c r="E11" s="70"/>
      <c r="F11" s="70"/>
      <c r="G11" s="70"/>
      <c r="H11" s="71"/>
      <c r="J11" s="295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8"/>
    </row>
    <row r="12" spans="1:23" s="72" customFormat="1" ht="30" customHeight="1">
      <c r="B12" s="68"/>
      <c r="C12" s="1210"/>
      <c r="D12" s="1210"/>
      <c r="E12" s="53"/>
      <c r="F12" s="53"/>
      <c r="G12" s="53"/>
      <c r="H12" s="71"/>
      <c r="J12" s="295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8"/>
    </row>
    <row r="13" spans="1:23" ht="29.1" customHeight="1">
      <c r="B13" s="74"/>
      <c r="C13" s="50"/>
      <c r="D13" s="91"/>
      <c r="E13" s="53"/>
      <c r="F13" s="53"/>
      <c r="G13" s="186"/>
      <c r="H13" s="63"/>
      <c r="J13" s="295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8"/>
    </row>
    <row r="14" spans="1:23" ht="9" customHeight="1">
      <c r="B14" s="74"/>
      <c r="C14" s="91"/>
      <c r="D14" s="91"/>
      <c r="E14" s="53"/>
      <c r="F14" s="53"/>
      <c r="G14" s="53"/>
      <c r="H14" s="63"/>
      <c r="J14" s="295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8"/>
    </row>
    <row r="15" spans="1:23" s="171" customFormat="1" ht="23.1" customHeight="1">
      <c r="B15" s="172"/>
      <c r="C15" s="189"/>
      <c r="D15" s="192"/>
      <c r="E15" s="133" t="s">
        <v>360</v>
      </c>
      <c r="F15" s="189"/>
      <c r="G15" s="192"/>
      <c r="H15" s="174"/>
      <c r="J15" s="295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</row>
    <row r="16" spans="1:23" s="171" customFormat="1" ht="23.1" customHeight="1">
      <c r="B16" s="172"/>
      <c r="C16" s="190"/>
      <c r="D16" s="193"/>
      <c r="E16" s="175" t="s">
        <v>361</v>
      </c>
      <c r="F16" s="190"/>
      <c r="G16" s="193"/>
      <c r="H16" s="174"/>
      <c r="J16" s="295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8"/>
    </row>
    <row r="17" spans="2:23" s="171" customFormat="1" ht="23.1" customHeight="1">
      <c r="B17" s="172"/>
      <c r="C17" s="190"/>
      <c r="D17" s="193"/>
      <c r="E17" s="175" t="s">
        <v>362</v>
      </c>
      <c r="F17" s="190"/>
      <c r="G17" s="193"/>
      <c r="H17" s="174"/>
      <c r="J17" s="295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8"/>
    </row>
    <row r="18" spans="2:23" s="171" customFormat="1" ht="24" customHeight="1">
      <c r="B18" s="172"/>
      <c r="C18" s="1235" t="s">
        <v>236</v>
      </c>
      <c r="D18" s="1236"/>
      <c r="E18" s="220">
        <f>ejercicio</f>
        <v>2019</v>
      </c>
      <c r="F18" s="191" t="s">
        <v>363</v>
      </c>
      <c r="G18" s="194"/>
      <c r="H18" s="174"/>
      <c r="J18" s="295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8"/>
    </row>
    <row r="19" spans="2:23" ht="9" customHeight="1">
      <c r="B19" s="74"/>
      <c r="C19" s="50"/>
      <c r="D19" s="91"/>
      <c r="E19" s="53"/>
      <c r="F19" s="53"/>
      <c r="G19" s="186"/>
      <c r="H19" s="63"/>
      <c r="J19" s="295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</row>
    <row r="20" spans="2:23" s="86" customFormat="1" ht="23.1" customHeight="1" thickBot="1">
      <c r="B20" s="101"/>
      <c r="C20" s="1264" t="s">
        <v>365</v>
      </c>
      <c r="D20" s="1265"/>
      <c r="E20" s="201">
        <f>SUM(E21:E29)</f>
        <v>353353.81</v>
      </c>
      <c r="F20" s="1273"/>
      <c r="G20" s="1274"/>
      <c r="H20" s="85"/>
      <c r="J20" s="295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8"/>
    </row>
    <row r="21" spans="2:23" ht="23.1" customHeight="1">
      <c r="B21" s="74"/>
      <c r="C21" s="118" t="s">
        <v>366</v>
      </c>
      <c r="D21" s="195"/>
      <c r="E21" s="446">
        <f>'FC-3_CPyG'!G16+'FC-3_CPyG'!G22-'FC-3_CPyG'!G20</f>
        <v>0</v>
      </c>
      <c r="F21" s="1275"/>
      <c r="G21" s="1276"/>
      <c r="H21" s="63"/>
      <c r="J21" s="295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8"/>
    </row>
    <row r="22" spans="2:23" ht="23.1" customHeight="1">
      <c r="B22" s="74"/>
      <c r="C22" s="118" t="s">
        <v>367</v>
      </c>
      <c r="D22" s="195"/>
      <c r="E22" s="446">
        <f>'FC-3_CPyG'!G29</f>
        <v>0</v>
      </c>
      <c r="F22" s="1277"/>
      <c r="G22" s="1278"/>
      <c r="H22" s="63"/>
      <c r="J22" s="295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8"/>
    </row>
    <row r="23" spans="2:23" ht="23.1" customHeight="1">
      <c r="B23" s="74"/>
      <c r="C23" s="118" t="s">
        <v>368</v>
      </c>
      <c r="D23" s="195"/>
      <c r="E23" s="446">
        <f>'FC-3_CPyG'!G31</f>
        <v>0</v>
      </c>
      <c r="F23" s="1277"/>
      <c r="G23" s="1278"/>
      <c r="H23" s="63"/>
      <c r="J23" s="295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8"/>
    </row>
    <row r="24" spans="2:23" ht="23.1" customHeight="1">
      <c r="B24" s="74"/>
      <c r="C24" s="118" t="s">
        <v>369</v>
      </c>
      <c r="D24" s="195"/>
      <c r="E24" s="446">
        <f>'FC-3_CPyG'!G20-'FC-9_TRANS_SUBV'!H74</f>
        <v>0</v>
      </c>
      <c r="F24" s="1277"/>
      <c r="G24" s="1278"/>
      <c r="H24" s="63"/>
      <c r="J24" s="295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8"/>
    </row>
    <row r="25" spans="2:23" ht="23.1" customHeight="1">
      <c r="B25" s="74"/>
      <c r="C25" s="118" t="s">
        <v>370</v>
      </c>
      <c r="D25" s="195"/>
      <c r="E25" s="446">
        <f>'FC-3_CPyG'!G40</f>
        <v>0</v>
      </c>
      <c r="F25" s="1277"/>
      <c r="G25" s="1278"/>
      <c r="H25" s="63"/>
      <c r="J25" s="295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8"/>
    </row>
    <row r="26" spans="2:23" ht="23.1" customHeight="1">
      <c r="B26" s="74"/>
      <c r="C26" s="118" t="s">
        <v>371</v>
      </c>
      <c r="D26" s="195"/>
      <c r="E26" s="446"/>
      <c r="F26" s="1277"/>
      <c r="G26" s="1278"/>
      <c r="H26" s="63"/>
      <c r="J26" s="295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8"/>
    </row>
    <row r="27" spans="2:23" ht="23.1" customHeight="1">
      <c r="B27" s="74"/>
      <c r="C27" s="118" t="s">
        <v>372</v>
      </c>
      <c r="D27" s="195"/>
      <c r="E27" s="446"/>
      <c r="F27" s="1277"/>
      <c r="G27" s="1278"/>
      <c r="H27" s="63"/>
      <c r="J27" s="295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8"/>
    </row>
    <row r="28" spans="2:23" ht="23.1" customHeight="1">
      <c r="B28" s="74"/>
      <c r="C28" s="1112" t="s">
        <v>794</v>
      </c>
      <c r="D28" s="195"/>
      <c r="E28" s="446">
        <f>'FC-9_TRANS_SUBV'!H88+'FC-9_TRANS_SUBV'!H74</f>
        <v>185000</v>
      </c>
      <c r="F28" s="1277"/>
      <c r="G28" s="1278"/>
      <c r="H28" s="63"/>
      <c r="J28" s="29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8"/>
    </row>
    <row r="29" spans="2:23" ht="23.1" customHeight="1">
      <c r="B29" s="74"/>
      <c r="C29" s="96" t="s">
        <v>373</v>
      </c>
      <c r="D29" s="196"/>
      <c r="E29" s="447">
        <f>+'FC-9_TRANS_SUBV'!I41</f>
        <v>168353.81</v>
      </c>
      <c r="F29" s="1279"/>
      <c r="G29" s="1280"/>
      <c r="H29" s="63"/>
      <c r="J29" s="295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8"/>
    </row>
    <row r="30" spans="2:23" ht="9" customHeight="1">
      <c r="B30" s="74"/>
      <c r="C30" s="50"/>
      <c r="D30" s="91"/>
      <c r="E30" s="53"/>
      <c r="F30" s="53"/>
      <c r="G30" s="186"/>
      <c r="H30" s="63"/>
      <c r="J30" s="295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8"/>
    </row>
    <row r="31" spans="2:23" ht="23.1" customHeight="1" thickBot="1">
      <c r="B31" s="74"/>
      <c r="C31" s="1264" t="s">
        <v>374</v>
      </c>
      <c r="D31" s="1265"/>
      <c r="E31" s="201">
        <f>SUM(E32:E43)</f>
        <v>-303026.38</v>
      </c>
      <c r="F31" s="1273"/>
      <c r="G31" s="1274"/>
      <c r="H31" s="63"/>
      <c r="J31" s="295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8"/>
    </row>
    <row r="32" spans="2:23" ht="23.1" customHeight="1">
      <c r="B32" s="74"/>
      <c r="C32" s="118" t="s">
        <v>87</v>
      </c>
      <c r="D32" s="195"/>
      <c r="E32" s="446">
        <f>'FC-3_CPyG'!G30+'FC-3_CPyG'!G23+'FC-3_CPyG'!G28</f>
        <v>0</v>
      </c>
      <c r="F32" s="1277"/>
      <c r="G32" s="1278"/>
      <c r="H32" s="63"/>
      <c r="J32" s="295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8"/>
    </row>
    <row r="33" spans="2:23" ht="23.1" customHeight="1">
      <c r="B33" s="74"/>
      <c r="C33" s="118" t="s">
        <v>375</v>
      </c>
      <c r="D33" s="195"/>
      <c r="E33" s="446">
        <f>+'FC-3_CPyG'!G32</f>
        <v>-155122.04</v>
      </c>
      <c r="F33" s="380"/>
      <c r="G33" s="339"/>
      <c r="H33" s="63"/>
      <c r="J33" s="295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8"/>
    </row>
    <row r="34" spans="2:23" ht="23.1" customHeight="1">
      <c r="B34" s="74"/>
      <c r="C34" s="118" t="s">
        <v>92</v>
      </c>
      <c r="D34" s="195"/>
      <c r="E34" s="446">
        <f>'FC-3_CPyG'!G33</f>
        <v>-147904.34</v>
      </c>
      <c r="F34" s="380"/>
      <c r="G34" s="339"/>
      <c r="H34" s="63"/>
      <c r="J34" s="295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8"/>
    </row>
    <row r="35" spans="2:23" ht="23.1" customHeight="1">
      <c r="B35" s="74"/>
      <c r="C35" s="118" t="s">
        <v>376</v>
      </c>
      <c r="D35" s="195"/>
      <c r="E35" s="446">
        <f>+'FC-3_CPyG'!G41</f>
        <v>0</v>
      </c>
      <c r="F35" s="380"/>
      <c r="G35" s="339"/>
      <c r="H35" s="63"/>
      <c r="J35" s="295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8"/>
    </row>
    <row r="36" spans="2:23" ht="23.1" customHeight="1">
      <c r="B36" s="74"/>
      <c r="C36" s="118" t="s">
        <v>377</v>
      </c>
      <c r="D36" s="195"/>
      <c r="E36" s="446">
        <f>'FC-3_CPyG'!G48</f>
        <v>0</v>
      </c>
      <c r="F36" s="380"/>
      <c r="G36" s="339"/>
      <c r="H36" s="63"/>
      <c r="J36" s="295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8"/>
    </row>
    <row r="37" spans="2:23" ht="23.1" customHeight="1">
      <c r="B37" s="74"/>
      <c r="C37" s="118" t="s">
        <v>378</v>
      </c>
      <c r="D37" s="195"/>
      <c r="E37" s="446"/>
      <c r="F37" s="380"/>
      <c r="G37" s="339"/>
      <c r="H37" s="63"/>
      <c r="J37" s="295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8"/>
    </row>
    <row r="38" spans="2:23" ht="23.1" customHeight="1">
      <c r="B38" s="74"/>
      <c r="C38" s="118" t="s">
        <v>379</v>
      </c>
      <c r="D38" s="195"/>
      <c r="E38" s="446"/>
      <c r="F38" s="380"/>
      <c r="G38" s="339"/>
      <c r="H38" s="63"/>
      <c r="J38" s="295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8"/>
    </row>
    <row r="39" spans="2:23" ht="23.1" customHeight="1">
      <c r="B39" s="74"/>
      <c r="C39" s="118" t="s">
        <v>380</v>
      </c>
      <c r="D39" s="195"/>
      <c r="E39" s="446">
        <f>-'FC-7_INF'!F31-'FC-7_INF'!H31-'FC-7_INF'!K31-'FC-7_INF'!F33-'FC-7_INF'!H33-'FC-7_INF'!K33</f>
        <v>0</v>
      </c>
      <c r="F39" s="380"/>
      <c r="G39" s="339"/>
      <c r="H39" s="63"/>
      <c r="J39" s="295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8"/>
    </row>
    <row r="40" spans="2:23" ht="23.1" customHeight="1">
      <c r="B40" s="74"/>
      <c r="C40" s="445" t="s">
        <v>381</v>
      </c>
      <c r="D40" s="195"/>
      <c r="E40" s="446">
        <v>0</v>
      </c>
      <c r="F40" s="380"/>
      <c r="G40" s="339"/>
      <c r="H40" s="63"/>
      <c r="J40" s="295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8"/>
    </row>
    <row r="41" spans="2:23" ht="23.1" customHeight="1">
      <c r="B41" s="74"/>
      <c r="C41" s="118" t="s">
        <v>382</v>
      </c>
      <c r="D41" s="195"/>
      <c r="E41" s="353"/>
      <c r="F41" s="380"/>
      <c r="G41" s="339"/>
      <c r="H41" s="63"/>
      <c r="J41" s="295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8"/>
    </row>
    <row r="42" spans="2:23" ht="23.1" customHeight="1">
      <c r="B42" s="74"/>
      <c r="C42" s="118" t="s">
        <v>383</v>
      </c>
      <c r="D42" s="195"/>
      <c r="E42" s="353"/>
      <c r="F42" s="1277"/>
      <c r="G42" s="1278"/>
      <c r="H42" s="63"/>
      <c r="J42" s="295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8"/>
    </row>
    <row r="43" spans="2:23" ht="23.1" customHeight="1">
      <c r="B43" s="74"/>
      <c r="C43" s="96" t="s">
        <v>384</v>
      </c>
      <c r="D43" s="196"/>
      <c r="E43" s="356"/>
      <c r="F43" s="1279"/>
      <c r="G43" s="1280"/>
      <c r="H43" s="63"/>
      <c r="J43" s="295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8"/>
    </row>
    <row r="44" spans="2:23" ht="9" customHeight="1">
      <c r="B44" s="74"/>
      <c r="C44" s="50"/>
      <c r="D44" s="91"/>
      <c r="E44" s="53"/>
      <c r="F44" s="53"/>
      <c r="G44" s="186"/>
      <c r="H44" s="63"/>
      <c r="J44" s="295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8"/>
    </row>
    <row r="45" spans="2:23" ht="23.1" customHeight="1" thickBot="1">
      <c r="B45" s="74"/>
      <c r="C45" s="98" t="s">
        <v>385</v>
      </c>
      <c r="D45" s="222"/>
      <c r="E45" s="111">
        <f>+E20+E31</f>
        <v>50327.429999999993</v>
      </c>
      <c r="F45" s="53"/>
      <c r="G45" s="53"/>
      <c r="H45" s="63"/>
      <c r="J45" s="295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8"/>
    </row>
    <row r="46" spans="2:23" ht="23.1" customHeight="1">
      <c r="B46" s="74"/>
      <c r="C46" s="145"/>
      <c r="D46" s="145"/>
      <c r="E46" s="146"/>
      <c r="F46" s="146"/>
      <c r="G46" s="53"/>
      <c r="H46" s="63"/>
      <c r="J46" s="295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8"/>
    </row>
    <row r="47" spans="2:23" ht="23.1" customHeight="1">
      <c r="B47" s="74"/>
      <c r="C47" s="107" t="s">
        <v>197</v>
      </c>
      <c r="D47" s="145"/>
      <c r="E47" s="146"/>
      <c r="F47" s="146"/>
      <c r="G47" s="53"/>
      <c r="H47" s="63"/>
      <c r="J47" s="295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8"/>
    </row>
    <row r="48" spans="2:23" ht="23.1" customHeight="1">
      <c r="B48" s="74"/>
      <c r="C48" s="105" t="s">
        <v>497</v>
      </c>
      <c r="D48" s="145"/>
      <c r="E48" s="146"/>
      <c r="F48" s="146"/>
      <c r="G48" s="53"/>
      <c r="H48" s="63"/>
      <c r="J48" s="295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8"/>
    </row>
    <row r="49" spans="2:23" ht="23.1" customHeight="1" thickBot="1">
      <c r="B49" s="78"/>
      <c r="C49" s="1189"/>
      <c r="D49" s="1189"/>
      <c r="E49" s="46"/>
      <c r="F49" s="46"/>
      <c r="G49" s="79"/>
      <c r="H49" s="80"/>
      <c r="J49" s="289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1"/>
    </row>
    <row r="50" spans="2:23" ht="23.1" customHeight="1">
      <c r="C50" s="61"/>
      <c r="D50" s="61"/>
      <c r="E50" s="62"/>
      <c r="F50" s="62"/>
      <c r="G50" s="62"/>
      <c r="I50" s="54" t="s">
        <v>672</v>
      </c>
    </row>
    <row r="51" spans="2:23" ht="12.75">
      <c r="C51" s="81" t="s">
        <v>70</v>
      </c>
      <c r="D51" s="61"/>
      <c r="E51" s="62"/>
      <c r="F51" s="62"/>
      <c r="G51" s="52" t="s">
        <v>60</v>
      </c>
    </row>
    <row r="52" spans="2:23" ht="12.75">
      <c r="C52" s="82" t="s">
        <v>71</v>
      </c>
      <c r="D52" s="61"/>
      <c r="E52" s="62"/>
      <c r="F52" s="62"/>
      <c r="G52" s="62"/>
    </row>
    <row r="53" spans="2:23" ht="12.75">
      <c r="C53" s="82" t="s">
        <v>72</v>
      </c>
      <c r="D53" s="61"/>
      <c r="E53" s="62"/>
      <c r="F53" s="62"/>
      <c r="G53" s="62"/>
    </row>
    <row r="54" spans="2:23" ht="12.75">
      <c r="C54" s="82" t="s">
        <v>73</v>
      </c>
      <c r="D54" s="61"/>
      <c r="E54" s="62"/>
      <c r="F54" s="62"/>
      <c r="G54" s="62"/>
    </row>
    <row r="55" spans="2:23" ht="12.75">
      <c r="C55" s="82" t="s">
        <v>74</v>
      </c>
      <c r="D55" s="61"/>
      <c r="E55" s="62"/>
      <c r="F55" s="62"/>
      <c r="G55" s="62"/>
    </row>
    <row r="56" spans="2:23" ht="23.1" customHeight="1">
      <c r="C56" s="61"/>
      <c r="D56" s="61"/>
      <c r="E56" s="62"/>
      <c r="F56" s="62"/>
      <c r="G56" s="62"/>
    </row>
    <row r="57" spans="2:23" ht="23.1" customHeight="1">
      <c r="C57" s="61"/>
      <c r="D57" s="61"/>
      <c r="E57" s="62"/>
      <c r="F57" s="62"/>
      <c r="G57" s="62"/>
    </row>
    <row r="58" spans="2:23" ht="23.1" customHeight="1">
      <c r="C58" s="61"/>
      <c r="D58" s="61"/>
      <c r="E58" s="62"/>
      <c r="F58" s="62"/>
      <c r="G58" s="62"/>
    </row>
    <row r="59" spans="2:23" ht="23.1" customHeight="1">
      <c r="C59" s="61"/>
      <c r="D59" s="61"/>
      <c r="E59" s="62"/>
      <c r="F59" s="62"/>
      <c r="G59" s="62"/>
    </row>
    <row r="60" spans="2:23" ht="23.1" customHeight="1">
      <c r="E60" s="62"/>
      <c r="F60" s="62"/>
      <c r="G60" s="62"/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58"/>
  <sheetViews>
    <sheetView zoomScale="75" zoomScaleNormal="75" zoomScalePageLayoutView="75" workbookViewId="0">
      <pane ySplit="14" topLeftCell="A15" activePane="bottomLeft" state="frozen"/>
      <selection pane="bottomLeft" activeCell="E37" sqref="E37"/>
    </sheetView>
  </sheetViews>
  <sheetFormatPr baseColWidth="10" defaultColWidth="10.6640625" defaultRowHeight="23.1" customHeight="1"/>
  <cols>
    <col min="1" max="1" width="3" style="209" customWidth="1"/>
    <col min="2" max="2" width="3.33203125" style="209" customWidth="1"/>
    <col min="3" max="3" width="12.33203125" style="209" customWidth="1"/>
    <col min="4" max="4" width="68" style="209" customWidth="1"/>
    <col min="5" max="7" width="39.33203125" style="209" customWidth="1"/>
    <col min="8" max="8" width="3.5546875" style="209" customWidth="1"/>
    <col min="9" max="9" width="10.6640625" style="209"/>
    <col min="10" max="12" width="4.33203125" style="209" customWidth="1"/>
    <col min="13" max="13" width="11.5546875" style="209" bestFit="1" customWidth="1"/>
    <col min="14" max="16384" width="10.6640625" style="209"/>
  </cols>
  <sheetData>
    <row r="2" spans="2:13" ht="23.1" customHeight="1">
      <c r="D2" s="240" t="s">
        <v>31</v>
      </c>
    </row>
    <row r="3" spans="2:13" ht="23.1" customHeight="1">
      <c r="D3" s="240" t="s">
        <v>32</v>
      </c>
    </row>
    <row r="4" spans="2:13" ht="23.1" customHeight="1" thickBot="1"/>
    <row r="5" spans="2:13" ht="9" customHeight="1">
      <c r="B5" s="714" t="s">
        <v>553</v>
      </c>
      <c r="C5" s="242"/>
      <c r="D5" s="242"/>
      <c r="E5" s="242"/>
      <c r="F5" s="242"/>
      <c r="G5" s="242"/>
      <c r="H5" s="243"/>
    </row>
    <row r="6" spans="2:13" ht="30" customHeight="1">
      <c r="B6" s="244"/>
      <c r="C6" s="1" t="s">
        <v>0</v>
      </c>
      <c r="D6" s="23"/>
      <c r="E6" s="23"/>
      <c r="F6" s="241"/>
      <c r="G6" s="1154">
        <f>ejercicio</f>
        <v>2019</v>
      </c>
      <c r="H6" s="245"/>
    </row>
    <row r="7" spans="2:13" ht="30" customHeight="1">
      <c r="B7" s="244"/>
      <c r="C7" s="1" t="s">
        <v>1</v>
      </c>
      <c r="D7" s="241"/>
      <c r="E7" s="241"/>
      <c r="F7" s="241"/>
      <c r="G7" s="1154">
        <v>2018</v>
      </c>
      <c r="H7" s="245"/>
    </row>
    <row r="8" spans="2:13" ht="30" customHeight="1">
      <c r="B8" s="244"/>
      <c r="C8" s="241"/>
      <c r="D8" s="241"/>
      <c r="E8" s="241"/>
      <c r="F8" s="241"/>
      <c r="G8" s="16"/>
      <c r="H8" s="245"/>
      <c r="J8" s="246"/>
    </row>
    <row r="9" spans="2:13" ht="30" customHeight="1">
      <c r="B9" s="244"/>
      <c r="C9" s="39" t="s">
        <v>2</v>
      </c>
      <c r="D9" s="1159" t="str">
        <f>Entidad</f>
        <v xml:space="preserve">FUNDACIÓN BIOAVANCE </v>
      </c>
      <c r="E9" s="1159"/>
      <c r="F9" s="1159"/>
      <c r="G9" s="1159"/>
      <c r="H9" s="245"/>
    </row>
    <row r="10" spans="2:13" ht="7.35" customHeight="1">
      <c r="B10" s="244"/>
      <c r="C10" s="241"/>
      <c r="D10" s="241"/>
      <c r="E10" s="241"/>
      <c r="F10" s="241"/>
      <c r="G10" s="247"/>
      <c r="H10" s="245"/>
    </row>
    <row r="11" spans="2:13" s="12" customFormat="1" ht="30" customHeight="1">
      <c r="B11" s="24"/>
      <c r="C11" s="712" t="s">
        <v>552</v>
      </c>
      <c r="D11" s="713"/>
      <c r="E11" s="713"/>
      <c r="F11" s="713"/>
      <c r="G11" s="713"/>
      <c r="H11" s="25"/>
    </row>
    <row r="12" spans="2:13" ht="23.1" customHeight="1">
      <c r="B12" s="244"/>
      <c r="C12" s="241"/>
      <c r="D12" s="241"/>
      <c r="E12" s="241"/>
      <c r="F12" s="241"/>
      <c r="G12" s="241"/>
      <c r="H12" s="245"/>
    </row>
    <row r="13" spans="2:13" ht="23.1" customHeight="1">
      <c r="B13" s="244"/>
      <c r="C13" s="241"/>
      <c r="D13" s="241"/>
      <c r="E13" s="689" t="s">
        <v>527</v>
      </c>
      <c r="F13" s="689" t="s">
        <v>526</v>
      </c>
      <c r="G13" s="689" t="s">
        <v>528</v>
      </c>
      <c r="H13" s="245"/>
    </row>
    <row r="14" spans="2:13" ht="23.1" customHeight="1">
      <c r="B14" s="244"/>
      <c r="D14" s="241"/>
      <c r="E14" s="690">
        <f>ejercicio-2</f>
        <v>2017</v>
      </c>
      <c r="F14" s="690">
        <f>ejercicio-1</f>
        <v>2018</v>
      </c>
      <c r="G14" s="690">
        <f>ejercicio</f>
        <v>2019</v>
      </c>
      <c r="H14" s="245"/>
    </row>
    <row r="15" spans="2:13" s="695" customFormat="1" ht="30" customHeight="1">
      <c r="B15" s="691"/>
      <c r="C15" s="692" t="s">
        <v>446</v>
      </c>
      <c r="D15" s="692"/>
      <c r="E15" s="693" t="str">
        <f>IF(ROUND('FC-4_ACTIVO'!E34-'FC-4_PASIVO'!E50,2)=0,"Ok","Mal, revisa FC-4")</f>
        <v>Ok</v>
      </c>
      <c r="F15" s="693" t="str">
        <f>IF(ROUND('FC-4_ACTIVO'!F34-'FC-4_PASIVO'!F50,2)=0,"Ok","Mal, revisa FC-4")</f>
        <v>Ok</v>
      </c>
      <c r="G15" s="693" t="str">
        <f>IF(ROUND('FC-4_ACTIVO'!G34-'FC-4_PASIVO'!G50,2)=0,"Ok","Mal, revisa FC-4")</f>
        <v>Ok</v>
      </c>
      <c r="H15" s="694"/>
      <c r="I15" s="209"/>
      <c r="J15" s="209"/>
      <c r="K15" s="209"/>
      <c r="L15" s="209"/>
      <c r="M15" s="209"/>
    </row>
    <row r="16" spans="2:13" s="695" customFormat="1" ht="30" customHeight="1">
      <c r="B16" s="691"/>
      <c r="C16" s="756" t="s">
        <v>721</v>
      </c>
      <c r="D16" s="696"/>
      <c r="E16" s="697" t="str">
        <f>IF(ROUND(('FC-3_CPyG'!E50-'FC-4_PASIVO'!E23),2)=0,"Ok","Mal, revisa FC-3 y FC-4")</f>
        <v>Ok</v>
      </c>
      <c r="F16" s="697" t="str">
        <f>IF(ROUND(('FC-3_CPyG'!F50-'FC-4_PASIVO'!F23),2)=0,"Ok","Mal, revisa FC-3 y FC-4")</f>
        <v>Ok</v>
      </c>
      <c r="G16" s="697" t="str">
        <f>IF(ROUND(('FC-3_CPyG'!G50-'FC-4_PASIVO'!G23),2)=0,"Ok","Mal, revisa FC-3 y FC-4")</f>
        <v>Ok</v>
      </c>
      <c r="H16" s="694"/>
      <c r="I16" s="209"/>
      <c r="J16" s="209"/>
      <c r="K16" s="209"/>
      <c r="L16" s="209"/>
      <c r="M16" s="209"/>
    </row>
    <row r="17" spans="2:13" s="695" customFormat="1" ht="30" customHeight="1">
      <c r="B17" s="691"/>
      <c r="C17" s="756" t="s">
        <v>791</v>
      </c>
      <c r="D17" s="696"/>
      <c r="E17" s="699"/>
      <c r="F17" s="697" t="str">
        <f>IF(ROUND('FC-3_CPyG'!F75,2)=ROUND('FC-4_PASIVO'!F16-'FC-4_PASIVO'!E16,2),"Ok","Revisa FC-3, I) y variación PN FC-4 Pasivo")</f>
        <v>Ok</v>
      </c>
      <c r="G17" s="697" t="str">
        <f>IF(ROUND('FC-3_CPyG'!G75,2)=ROUND('FC-4_PASIVO'!G16-'FC-4_PASIVO'!F16,2),"Ok","Revisa FC-3, I) y variación PN FC-4 Pasivo")</f>
        <v>Ok</v>
      </c>
      <c r="H17" s="694"/>
      <c r="I17" s="209"/>
      <c r="J17" s="209"/>
      <c r="K17" s="209"/>
      <c r="L17" s="209"/>
      <c r="M17" s="209"/>
    </row>
    <row r="18" spans="2:13" s="695" customFormat="1" ht="30" customHeight="1">
      <c r="B18" s="691"/>
      <c r="C18" s="756" t="s">
        <v>723</v>
      </c>
      <c r="D18" s="696"/>
      <c r="E18" s="697" t="str">
        <f>IF(ROUND('FC-3_CPyG'!E22-'FC-3_1_INF_ADIC_CPyG'!E43,2)=0,"Ok","Mal, revisa datos en FC-3 PyG y FC3.1")</f>
        <v>Ok</v>
      </c>
      <c r="F18" s="697" t="str">
        <f>IF(ROUND('FC-3_CPyG'!F22-'FC-3_1_INF_ADIC_CPyG'!H43,2)=0,"Ok","Mal, revisa datos en FC-3 PyG y FC3.1")</f>
        <v>Ok</v>
      </c>
      <c r="G18" s="697" t="str">
        <f>IF(ROUND('FC-3_CPyG'!G22-'FC-3_1_INF_ADIC_CPyG'!K43,2)=0,"Ok","Mal, revisa datos en FC-3 PyG y FC3.1")</f>
        <v>Ok</v>
      </c>
      <c r="H18" s="694"/>
      <c r="I18" s="209"/>
      <c r="J18" s="209"/>
      <c r="K18" s="209"/>
      <c r="L18" s="209"/>
      <c r="M18" s="209"/>
    </row>
    <row r="19" spans="2:13" s="695" customFormat="1" ht="30" customHeight="1">
      <c r="B19" s="691"/>
      <c r="C19" s="756" t="s">
        <v>722</v>
      </c>
      <c r="D19" s="696"/>
      <c r="E19" s="697" t="str">
        <f>IF(ROUND('FC-3_CPyG'!E31-'FC-3_1_INF_ADIC_CPyG'!E71,2)=0,"Ok","Mal, revísa datos en FC-3 y FC-3.1")</f>
        <v>Ok</v>
      </c>
      <c r="F19" s="697" t="str">
        <f>IF(ROUND('FC-3_CPyG'!F31-'FC-3_1_INF_ADIC_CPyG'!F71,2)=0,"Ok","Mal, revísa datos en FC-3 y FC-3.1")</f>
        <v>Ok</v>
      </c>
      <c r="G19" s="697" t="str">
        <f>IF(ROUND('FC-3_CPyG'!G31-'FC-3_1_INF_ADIC_CPyG'!G71,2)=0,"Ok","Mal, revísa datos en FC-3 y FC-3.1")</f>
        <v>Ok</v>
      </c>
      <c r="H19" s="694"/>
      <c r="I19" s="209"/>
      <c r="J19" s="209"/>
      <c r="K19" s="209"/>
      <c r="L19" s="209"/>
      <c r="M19" s="209"/>
    </row>
    <row r="20" spans="2:13" s="695" customFormat="1" ht="30" customHeight="1">
      <c r="B20" s="691"/>
      <c r="C20" s="698" t="s">
        <v>498</v>
      </c>
      <c r="D20" s="696"/>
      <c r="E20" s="699"/>
      <c r="F20" s="699"/>
      <c r="G20" s="697" t="str">
        <f>IF(ROUND('FC-6_Inversiones'!G46-SUM('FC-6_Inversiones'!H46:M46),2)=0,"Ok","Mal, revisa totales FC-6")</f>
        <v>Ok</v>
      </c>
      <c r="H20" s="694"/>
      <c r="I20" s="209"/>
      <c r="J20" s="209"/>
      <c r="K20" s="209"/>
      <c r="L20" s="209"/>
      <c r="M20" s="209"/>
    </row>
    <row r="21" spans="2:13" s="695" customFormat="1" ht="30" customHeight="1">
      <c r="B21" s="691"/>
      <c r="C21" s="696" t="s">
        <v>449</v>
      </c>
      <c r="D21" s="696"/>
      <c r="E21" s="699"/>
      <c r="F21" s="697" t="str">
        <f>IF(ROUND('FC-4_ACTIVO'!F17-'FC-7_INF'!M15,2)=0,"Ok","Mal, revisa FC-4 ACTIVO y FC-7")</f>
        <v>Ok</v>
      </c>
      <c r="G21" s="697" t="str">
        <f>IF(ROUND('FC-4_ACTIVO'!G17-'FC-7_INF'!M26,2)=0,"Ok","Mal, revisa FC-4 ACTIVO y FC-7")</f>
        <v>Ok</v>
      </c>
      <c r="H21" s="694"/>
      <c r="I21" s="209"/>
      <c r="J21" s="209"/>
      <c r="K21" s="209"/>
      <c r="L21" s="209"/>
      <c r="M21" s="209"/>
    </row>
    <row r="22" spans="2:13" s="695" customFormat="1" ht="30" customHeight="1">
      <c r="B22" s="691"/>
      <c r="C22" s="696" t="s">
        <v>448</v>
      </c>
      <c r="D22" s="696"/>
      <c r="E22" s="699"/>
      <c r="F22" s="697" t="str">
        <f>IF(ROUND('FC-4_ACTIVO'!F19-'FC-7_INF'!M16-'FC-7_INF'!M17,2)=0,"Ok","Mal, revisa FC-4 ACTIVO y FC-7")</f>
        <v>Ok</v>
      </c>
      <c r="G22" s="697" t="str">
        <f>IF(ROUND('FC-4_ACTIVO'!G19-'FC-7_INF'!M27-'FC-7_INF'!M28,2)=0,"Ok","Mal, revisa FC-4 ACTIVO y FC-7")</f>
        <v>Ok</v>
      </c>
      <c r="H22" s="694"/>
      <c r="I22" s="209"/>
      <c r="J22" s="209"/>
      <c r="K22" s="209"/>
      <c r="L22" s="209"/>
      <c r="M22" s="209"/>
    </row>
    <row r="23" spans="2:13" s="695" customFormat="1" ht="30" customHeight="1">
      <c r="B23" s="691"/>
      <c r="C23" s="696" t="s">
        <v>450</v>
      </c>
      <c r="D23" s="696"/>
      <c r="E23" s="699"/>
      <c r="F23" s="697" t="str">
        <f>IF(ROUND(('FC-4_ACTIVO'!F20-'FC-7_INF'!M18-'FC-7_INF'!M19),2)=0,"Ok","Mal, revisa FC-4 ACTIVO y FC-7")</f>
        <v>Ok</v>
      </c>
      <c r="G23" s="697" t="str">
        <f>IF(ROUND(('FC-4_ACTIVO'!G20-'FC-7_INF'!M29-'FC-7_INF'!M30),2)=0,"Ok","Mal, revisa FC-4 ACTIVO y FC-7")</f>
        <v>Ok</v>
      </c>
      <c r="H23" s="694"/>
      <c r="I23" s="209"/>
      <c r="J23" s="209"/>
      <c r="K23" s="209"/>
      <c r="L23" s="209"/>
      <c r="M23" s="209"/>
    </row>
    <row r="24" spans="2:13" s="695" customFormat="1" ht="30" customHeight="1">
      <c r="B24" s="691"/>
      <c r="C24" s="698" t="s">
        <v>487</v>
      </c>
      <c r="D24" s="696"/>
      <c r="E24" s="699"/>
      <c r="F24" s="700" t="str">
        <f>IF(ROUND('FC-7_INF'!M22-'FC-4_ACTIVO'!F26,2)=0,"Ok","Mal, revisa FC-4 ACTIVO y FC-7")</f>
        <v>Ok</v>
      </c>
      <c r="G24" s="700" t="str">
        <f>IF(ROUND('FC-7_INF'!M33-'FC-4_ACTIVO'!G26,2)=0,"Ok","Mal, revisa FC-4 ACTIVO y FC-7")</f>
        <v>Ok</v>
      </c>
      <c r="H24" s="694"/>
      <c r="I24" s="209"/>
      <c r="J24" s="209"/>
      <c r="K24" s="209"/>
      <c r="L24" s="209"/>
      <c r="M24" s="209"/>
    </row>
    <row r="25" spans="2:13" s="695" customFormat="1" ht="30" customHeight="1">
      <c r="B25" s="691"/>
      <c r="C25" s="698" t="s">
        <v>488</v>
      </c>
      <c r="D25" s="696"/>
      <c r="E25" s="699"/>
      <c r="F25" s="697" t="str">
        <f>IF(ROUND('FC-3_CPyG'!F34-'FC-7_INF'!I20,2)=0,"Ok","Mal, revisa datos en FC-3 y FC-7")</f>
        <v>Ok</v>
      </c>
      <c r="G25" s="697" t="str">
        <f>IF(ROUND('FC-3_CPyG'!G34-'FC-7_INF'!I31,2)=0,"Ok","Mal, revisa datos en FC-3 y FC-7")</f>
        <v>Ok</v>
      </c>
      <c r="H25" s="694"/>
      <c r="I25" s="209"/>
      <c r="J25" s="209"/>
      <c r="K25" s="209"/>
      <c r="L25" s="209"/>
      <c r="M25" s="209"/>
    </row>
    <row r="26" spans="2:13" s="695" customFormat="1" ht="30" customHeight="1">
      <c r="B26" s="691"/>
      <c r="C26" s="701" t="s">
        <v>525</v>
      </c>
      <c r="D26" s="696"/>
      <c r="E26" s="699"/>
      <c r="F26" s="699"/>
      <c r="G26" s="697" t="str">
        <f>IF(ROUND('FC-6_Inversiones'!I46-'FC-7_INF'!F31,2)=0,"Ok","Mal, revisa I46 en FC-6 y F31 en FC-7")</f>
        <v>Ok</v>
      </c>
      <c r="H26" s="694"/>
      <c r="I26" s="209"/>
      <c r="J26" s="209"/>
      <c r="K26" s="209"/>
      <c r="L26" s="209"/>
      <c r="M26" s="209"/>
    </row>
    <row r="27" spans="2:13" s="695" customFormat="1" ht="30" customHeight="1">
      <c r="B27" s="691"/>
      <c r="C27" s="756" t="s">
        <v>724</v>
      </c>
      <c r="D27" s="702"/>
      <c r="E27" s="703"/>
      <c r="F27" s="703"/>
      <c r="G27" s="704" t="str">
        <f>IF(ROUND(('FC-4_ACTIVO'!F21+'FC-4_ACTIVO'!F29)-('FC-8_INV_FINANCIERAS'!J25+'FC-8_INV_FINANCIERAS'!J34),2)=0,"Ok","Mal, revisa datos en FC-4 Activo y FC-8")</f>
        <v>Ok</v>
      </c>
      <c r="H27" s="694"/>
      <c r="I27" s="209"/>
      <c r="J27" s="209"/>
      <c r="K27" s="209"/>
      <c r="L27" s="209"/>
      <c r="M27" s="209"/>
    </row>
    <row r="28" spans="2:13" s="695" customFormat="1" ht="30" customHeight="1">
      <c r="B28" s="691"/>
      <c r="C28" s="756" t="s">
        <v>725</v>
      </c>
      <c r="D28" s="702"/>
      <c r="E28" s="703"/>
      <c r="F28" s="703"/>
      <c r="G28" s="704" t="str">
        <f>IF(ROUND(('FC-4_ACTIVO'!G22+'FC-4_ACTIVO'!G30)-('FC-8_INV_FINANCIERAS'!J49+'FC-8_INV_FINANCIERAS'!J58),2)=0,"Ok","Mal, revisa datos en FC-4 Activo y en FC-8")</f>
        <v>Ok</v>
      </c>
      <c r="H28" s="694"/>
      <c r="I28" s="209"/>
      <c r="J28" s="209"/>
      <c r="K28" s="209"/>
      <c r="L28" s="209"/>
      <c r="M28" s="209"/>
    </row>
    <row r="29" spans="2:13" s="695" customFormat="1" ht="30" customHeight="1">
      <c r="B29" s="691"/>
      <c r="C29" s="756" t="s">
        <v>678</v>
      </c>
      <c r="D29" s="696"/>
      <c r="E29" s="703"/>
      <c r="F29" s="822" t="str">
        <f>IF(ROUND('FC-9_TRANS_SUBV'!F41-'FC-9_TRANS_SUBV'!G41-'FC-9_TRANS_SUBV'!H41,2)=0,"Ok","Mal, revisa en FC-9 línea original 31")</f>
        <v>Ok</v>
      </c>
      <c r="G29" s="822" t="str">
        <f>IF(ROUND('FC-9_TRANS_SUBV'!I41-'FC-9_TRANS_SUBV'!J41-'FC-9_TRANS_SUBV'!K41,2)=0,"Ok","Mal, revisa en FC-9 línea original 31")</f>
        <v>Ok</v>
      </c>
      <c r="H29" s="694"/>
      <c r="I29" s="209"/>
      <c r="J29" s="209"/>
      <c r="K29" s="209"/>
      <c r="L29" s="209"/>
      <c r="M29" s="209"/>
    </row>
    <row r="30" spans="2:13" s="695" customFormat="1" ht="30" customHeight="1">
      <c r="B30" s="691"/>
      <c r="C30" s="698" t="s">
        <v>490</v>
      </c>
      <c r="D30" s="696"/>
      <c r="E30" s="699"/>
      <c r="F30" s="697" t="str">
        <f>IF(ROUND('FC-4_PASIVO'!F25-'FC-9_TRANS_SUBV'!G44,2)=0,"Ok","Mal, revisa FC-4 PASIVO y FC-9")</f>
        <v>Ok</v>
      </c>
      <c r="G30" s="697" t="str">
        <f>IF(ROUND('FC-4_PASIVO'!G25-'FC-9_TRANS_SUBV'!J44,2)=0,"Ok","Mal, revisa FC-4 PASIVO y FC-9")</f>
        <v>Ok</v>
      </c>
      <c r="H30" s="694"/>
      <c r="I30" s="209"/>
      <c r="J30" s="209"/>
      <c r="K30" s="209"/>
      <c r="L30" s="209"/>
      <c r="M30" s="209"/>
    </row>
    <row r="31" spans="2:13" s="754" customFormat="1" ht="30" customHeight="1">
      <c r="B31" s="755"/>
      <c r="C31" s="756" t="s">
        <v>588</v>
      </c>
      <c r="D31" s="756"/>
      <c r="E31" s="757"/>
      <c r="F31" s="758" t="str">
        <f>IF(ROUND('FC-3_CPyG'!F35+('FC-9_TRANS_SUBV'!F43),2)=0,"Ok","Mal, revisa datos FC-3 epígr. A) 9. y FC-9 celda F33")</f>
        <v>Ok</v>
      </c>
      <c r="G31" s="758" t="str">
        <f>IF(ROUND('FC-3_CPyG'!G35+('FC-9_TRANS_SUBV'!I43),2)=0,"Ok","Mal, revisa datos FC-3 epígr. A) 9. y FC-9 celda G33")</f>
        <v>Ok</v>
      </c>
      <c r="H31" s="759"/>
      <c r="I31" s="209"/>
      <c r="J31" s="209"/>
      <c r="K31" s="209"/>
      <c r="L31" s="209"/>
      <c r="M31" s="209"/>
    </row>
    <row r="32" spans="2:13" s="695" customFormat="1" ht="30" customHeight="1">
      <c r="B32" s="691"/>
      <c r="C32" s="756" t="s">
        <v>735</v>
      </c>
      <c r="D32" s="696"/>
      <c r="E32" s="699"/>
      <c r="F32" s="697" t="str">
        <f>IF(ROUND('FC-3_CPyG'!F20-'FC-9_TRANS_SUBV'!G59-'FC-9_TRANS_SUBV'!G74,2)=0,"Ok","Mal, revisa dato en FC-3 y FC-9")</f>
        <v>Ok</v>
      </c>
      <c r="G32" s="697" t="str">
        <f>IF(ROUND('FC-3_CPyG'!G20-'FC-9_TRANS_SUBV'!H59-'FC-9_TRANS_SUBV'!H74,2)=0,"Ok","Mal, revisa dato en FC-3 y FC-9")</f>
        <v>Ok</v>
      </c>
      <c r="H32" s="694"/>
      <c r="I32" s="209"/>
      <c r="J32" s="209"/>
      <c r="K32" s="209"/>
      <c r="L32" s="209"/>
      <c r="M32" s="209"/>
    </row>
    <row r="33" spans="2:13" s="695" customFormat="1" ht="30" customHeight="1">
      <c r="B33" s="691"/>
      <c r="C33" s="756" t="s">
        <v>663</v>
      </c>
      <c r="D33" s="696"/>
      <c r="E33" s="699"/>
      <c r="F33" s="699"/>
      <c r="G33" s="697" t="str">
        <f>IF(ROUND((+'FC-4_PASIVO'!G30+'FC-4_PASIVO'!G31)-('FC-10_DEUDAS'!S43),2)=0,"Ok","Mal, revisa datos en FC-4 PASIVO y FC-10")</f>
        <v>Ok</v>
      </c>
      <c r="H33" s="694"/>
      <c r="I33" s="209"/>
      <c r="J33" s="209"/>
      <c r="K33" s="209"/>
      <c r="L33" s="209"/>
      <c r="M33" s="209"/>
    </row>
    <row r="34" spans="2:13" s="695" customFormat="1" ht="30" customHeight="1">
      <c r="B34" s="691"/>
      <c r="C34" s="756" t="s">
        <v>664</v>
      </c>
      <c r="D34" s="696"/>
      <c r="E34" s="699"/>
      <c r="F34" s="699"/>
      <c r="G34" s="697" t="str">
        <f>IF(ROUND(('FC-4_PASIVO'!G40+'FC-4_PASIVO'!G41)-('FC-10_DEUDAS'!R43),2)=0,"Ok","Mal, revisa datos en FC-4 PASIVO y FC-10")</f>
        <v>Ok</v>
      </c>
      <c r="H34" s="694"/>
      <c r="I34" s="209"/>
      <c r="J34" s="209"/>
      <c r="K34" s="209"/>
      <c r="L34" s="209"/>
      <c r="M34" s="209"/>
    </row>
    <row r="35" spans="2:13" s="695" customFormat="1" ht="30" customHeight="1">
      <c r="B35" s="691"/>
      <c r="C35" s="756" t="s">
        <v>726</v>
      </c>
      <c r="D35" s="696"/>
      <c r="E35" s="699"/>
      <c r="F35" s="699"/>
      <c r="G35" s="697" t="str">
        <f>IF(ROUND('FC-4_PASIVO'!G32-'FC-10_DEUDAS'!S75,2)=0,"Ok","Mal, revisa datos en FC-4 Pasivo y FC-10")</f>
        <v>Ok</v>
      </c>
      <c r="H35" s="694"/>
      <c r="I35" s="209"/>
      <c r="J35" s="209"/>
      <c r="K35" s="209"/>
      <c r="L35" s="209"/>
      <c r="M35" s="209"/>
    </row>
    <row r="36" spans="2:13" s="695" customFormat="1" ht="30" customHeight="1">
      <c r="B36" s="691"/>
      <c r="C36" s="756" t="s">
        <v>726</v>
      </c>
      <c r="D36" s="696"/>
      <c r="E36" s="699"/>
      <c r="F36" s="699"/>
      <c r="G36" s="697" t="str">
        <f>IF(ROUND('FC-4_PASIVO'!G42-'FC-10_DEUDAS'!R75,2)=0,"Ok","Mal, revisa datos en FC-4 Pasivo y FC-10")</f>
        <v>Ok</v>
      </c>
      <c r="H36" s="694"/>
      <c r="I36" s="209"/>
      <c r="J36" s="209"/>
      <c r="K36" s="209"/>
      <c r="L36" s="209"/>
      <c r="M36" s="209"/>
    </row>
    <row r="37" spans="2:13" s="695" customFormat="1" ht="30" customHeight="1">
      <c r="B37" s="691"/>
      <c r="C37" s="756" t="s">
        <v>727</v>
      </c>
      <c r="D37" s="696"/>
      <c r="E37" s="699"/>
      <c r="F37" s="699"/>
      <c r="G37" s="697" t="str">
        <f>IF(ROUND('FC-4_PASIVO'!G33-'FC-10_DEUDAS'!S107,2)=0,"Ok","Mal, revisa datos en FC-4 Pasivo y FC-10")</f>
        <v>Ok</v>
      </c>
      <c r="H37" s="694"/>
      <c r="I37" s="209"/>
      <c r="J37" s="209"/>
      <c r="K37" s="209"/>
      <c r="L37" s="209"/>
      <c r="M37" s="209"/>
    </row>
    <row r="38" spans="2:13" s="695" customFormat="1" ht="30" customHeight="1">
      <c r="B38" s="691"/>
      <c r="C38" s="756" t="s">
        <v>728</v>
      </c>
      <c r="D38" s="696"/>
      <c r="E38" s="699"/>
      <c r="F38" s="699"/>
      <c r="G38" s="697" t="str">
        <f>IF(ROUND('FC-4_PASIVO'!G43-'FC-10_DEUDAS'!R107,2)=0,"Ok","Mal, revisa datos en FC-4 Pasivo y FC-10")</f>
        <v>Ok</v>
      </c>
      <c r="H38" s="694"/>
      <c r="I38" s="209"/>
      <c r="J38" s="209"/>
      <c r="K38" s="209"/>
      <c r="L38" s="209"/>
      <c r="M38" s="209"/>
    </row>
    <row r="39" spans="2:13" s="695" customFormat="1" ht="30" customHeight="1">
      <c r="B39" s="691"/>
      <c r="C39" s="756" t="s">
        <v>729</v>
      </c>
      <c r="D39" s="696"/>
      <c r="E39" s="699"/>
      <c r="F39" s="699"/>
      <c r="G39" s="697" t="str">
        <f>IF(ROUND('FC-10_DEUDAS'!Q43-'FC-10_DEUDAS'!R43-'FC-10_DEUDAS'!S43,2)=0,"Ok","Mal, revisa datos en fila inicial 43")</f>
        <v>Ok</v>
      </c>
      <c r="H39" s="694"/>
      <c r="I39" s="209"/>
      <c r="J39" s="209"/>
      <c r="K39" s="209"/>
      <c r="L39" s="209"/>
      <c r="M39" s="209"/>
    </row>
    <row r="40" spans="2:13" s="695" customFormat="1" ht="30" customHeight="1">
      <c r="B40" s="691"/>
      <c r="C40" s="756" t="s">
        <v>730</v>
      </c>
      <c r="D40" s="1103"/>
      <c r="E40" s="1104"/>
      <c r="F40" s="1104"/>
      <c r="G40" s="697" t="str">
        <f>IF(ROUND('FC-10_DEUDAS'!Q75-'FC-10_DEUDAS'!R75-'FC-10_DEUDAS'!S75,2)=0,"Ok","Mal, revisa datos en fila inicial 75")</f>
        <v>Ok</v>
      </c>
      <c r="H40" s="694"/>
      <c r="I40" s="209"/>
      <c r="J40" s="209"/>
      <c r="K40" s="209"/>
      <c r="L40" s="209"/>
      <c r="M40" s="209"/>
    </row>
    <row r="41" spans="2:13" s="695" customFormat="1" ht="30" customHeight="1">
      <c r="B41" s="691"/>
      <c r="C41" s="756" t="s">
        <v>731</v>
      </c>
      <c r="D41" s="1103"/>
      <c r="E41" s="1104"/>
      <c r="F41" s="1104"/>
      <c r="G41" s="697" t="str">
        <f>IF(ROUND('FC-10_DEUDAS'!Q107-'FC-10_DEUDAS'!R107-'FC-10_DEUDAS'!S107,2)=0,"Ok","Mal, revisa datos en fila inicial 43")</f>
        <v>Ok</v>
      </c>
      <c r="H41" s="694"/>
      <c r="I41" s="209"/>
      <c r="J41" s="209"/>
      <c r="K41" s="209"/>
      <c r="L41" s="209"/>
      <c r="M41" s="209"/>
    </row>
    <row r="42" spans="2:13" s="695" customFormat="1" ht="30" customHeight="1">
      <c r="B42" s="691"/>
      <c r="C42" s="705" t="s">
        <v>494</v>
      </c>
      <c r="D42" s="706"/>
      <c r="E42" s="707"/>
      <c r="F42" s="707"/>
      <c r="G42" s="708" t="str">
        <f>IF(ROUND(-'FC-3_CPyG'!G32-'FC-13_PERSONAL'!F31,2)=0,"Ok","Mal, revísa dato en FC-3 CPyG y FC-13")</f>
        <v>Ok</v>
      </c>
      <c r="H42" s="694"/>
      <c r="I42" s="209"/>
      <c r="J42" s="209"/>
      <c r="K42" s="209"/>
      <c r="L42" s="209"/>
      <c r="M42" s="209"/>
    </row>
    <row r="43" spans="2:13" ht="30" customHeight="1">
      <c r="B43" s="244"/>
      <c r="C43" s="241"/>
      <c r="D43" s="241"/>
      <c r="E43" s="241"/>
      <c r="F43" s="241"/>
      <c r="G43" s="241"/>
      <c r="H43" s="245"/>
    </row>
    <row r="44" spans="2:13" ht="30" customHeight="1">
      <c r="B44" s="244"/>
      <c r="C44" s="797" t="s">
        <v>670</v>
      </c>
      <c r="D44" s="709"/>
      <c r="E44" s="710"/>
      <c r="F44" s="710"/>
      <c r="G44" s="711" t="str">
        <f>IF(ROUND(+'FC-3_CPyG'!G50-'_FC-90_DETALLE'!E158,2)=0,"Ok","Mal, revisa resultado en F-3 y FC-92")</f>
        <v>Ok</v>
      </c>
      <c r="H44" s="245"/>
    </row>
    <row r="45" spans="2:13" ht="23.1" customHeight="1" thickBot="1">
      <c r="B45" s="248"/>
      <c r="C45" s="249"/>
      <c r="D45" s="249"/>
      <c r="E45" s="249"/>
      <c r="F45" s="250"/>
      <c r="G45" s="249"/>
      <c r="H45" s="251"/>
    </row>
    <row r="46" spans="2:13" ht="23.1" customHeight="1">
      <c r="F46" s="252"/>
    </row>
    <row r="47" spans="2:13" s="42" customFormat="1" ht="15">
      <c r="C47" s="37" t="s">
        <v>70</v>
      </c>
      <c r="F47" s="43"/>
      <c r="G47" s="41"/>
      <c r="I47" s="209"/>
      <c r="J47" s="209"/>
      <c r="K47" s="209"/>
      <c r="L47" s="209"/>
      <c r="M47" s="209"/>
    </row>
    <row r="48" spans="2:13" s="42" customFormat="1" ht="15">
      <c r="C48" s="38" t="s">
        <v>71</v>
      </c>
      <c r="F48" s="43"/>
      <c r="I48" s="209"/>
      <c r="J48" s="209"/>
      <c r="K48" s="209"/>
      <c r="L48" s="209"/>
      <c r="M48" s="209"/>
    </row>
    <row r="49" spans="3:13" s="42" customFormat="1" ht="15">
      <c r="C49" s="38" t="s">
        <v>72</v>
      </c>
      <c r="F49" s="43"/>
      <c r="I49" s="209"/>
      <c r="J49" s="209"/>
      <c r="K49" s="209"/>
      <c r="L49" s="209"/>
      <c r="M49" s="209"/>
    </row>
    <row r="50" spans="3:13" s="42" customFormat="1" ht="15">
      <c r="C50" s="38" t="s">
        <v>73</v>
      </c>
      <c r="F50" s="43"/>
      <c r="I50" s="209"/>
      <c r="J50" s="209"/>
      <c r="K50" s="209"/>
      <c r="L50" s="209"/>
      <c r="M50" s="209"/>
    </row>
    <row r="51" spans="3:13" s="42" customFormat="1" ht="15">
      <c r="C51" s="38" t="s">
        <v>74</v>
      </c>
      <c r="F51" s="43"/>
      <c r="I51" s="209"/>
      <c r="J51" s="209"/>
      <c r="K51" s="209"/>
      <c r="L51" s="209"/>
      <c r="M51" s="209"/>
    </row>
    <row r="52" spans="3:13" ht="23.1" customHeight="1">
      <c r="F52" s="252"/>
    </row>
    <row r="53" spans="3:13" ht="23.1" customHeight="1">
      <c r="F53" s="252"/>
    </row>
    <row r="54" spans="3:13" ht="23.1" customHeight="1">
      <c r="F54" s="252"/>
    </row>
    <row r="55" spans="3:13" ht="23.1" customHeight="1">
      <c r="F55" s="252"/>
    </row>
    <row r="56" spans="3:13" ht="23.1" customHeight="1">
      <c r="F56" s="252"/>
    </row>
    <row r="57" spans="3:13" ht="23.1" customHeight="1">
      <c r="F57" s="252"/>
    </row>
    <row r="58" spans="3:13" ht="23.1" customHeight="1">
      <c r="F58" s="252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A2" sqref="A2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33203125" style="54" customWidth="1"/>
    <col min="4" max="4" width="68" style="54" customWidth="1"/>
    <col min="5" max="5" width="17.6640625" style="55" customWidth="1"/>
    <col min="6" max="6" width="12.33203125" style="55" customWidth="1"/>
    <col min="7" max="7" width="3.33203125" style="54" customWidth="1"/>
    <col min="8" max="16384" width="10.6640625" style="54"/>
  </cols>
  <sheetData>
    <row r="2" spans="1:22" ht="23.1" customHeight="1">
      <c r="D2" s="145" t="s">
        <v>166</v>
      </c>
    </row>
    <row r="3" spans="1:22" ht="23.1" customHeight="1">
      <c r="D3" s="145" t="s">
        <v>167</v>
      </c>
    </row>
    <row r="4" spans="1:22" ht="23.1" customHeight="1" thickBot="1">
      <c r="A4" s="54" t="s">
        <v>671</v>
      </c>
    </row>
    <row r="5" spans="1:22" ht="9" customHeight="1">
      <c r="B5" s="56"/>
      <c r="C5" s="57"/>
      <c r="D5" s="57"/>
      <c r="E5" s="58"/>
      <c r="F5" s="58"/>
      <c r="G5" s="59"/>
      <c r="I5" s="292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4"/>
    </row>
    <row r="6" spans="1:22" ht="30" customHeight="1">
      <c r="B6" s="60"/>
      <c r="C6" s="51" t="s">
        <v>0</v>
      </c>
      <c r="D6" s="61"/>
      <c r="E6" s="62"/>
      <c r="F6" s="1154">
        <f>ejercicio</f>
        <v>2019</v>
      </c>
      <c r="G6" s="63"/>
      <c r="I6" s="295"/>
      <c r="J6" s="296" t="s">
        <v>474</v>
      </c>
      <c r="K6" s="296"/>
      <c r="L6" s="296"/>
      <c r="M6" s="296"/>
      <c r="N6" s="297"/>
      <c r="O6" s="297"/>
      <c r="P6" s="297"/>
      <c r="Q6" s="297"/>
      <c r="R6" s="297"/>
      <c r="S6" s="297"/>
      <c r="T6" s="297"/>
      <c r="U6" s="297"/>
      <c r="V6" s="298"/>
    </row>
    <row r="7" spans="1:22" ht="30" customHeight="1">
      <c r="B7" s="60"/>
      <c r="C7" s="51" t="s">
        <v>1</v>
      </c>
      <c r="D7" s="61"/>
      <c r="E7" s="62"/>
      <c r="F7" s="1154"/>
      <c r="G7" s="63"/>
      <c r="I7" s="295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8"/>
    </row>
    <row r="8" spans="1:22" ht="30" customHeight="1">
      <c r="B8" s="60"/>
      <c r="C8" s="64"/>
      <c r="D8" s="61"/>
      <c r="E8" s="62"/>
      <c r="F8" s="65"/>
      <c r="G8" s="63"/>
      <c r="I8" s="295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8"/>
    </row>
    <row r="9" spans="1:22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188"/>
      <c r="G9" s="124"/>
      <c r="I9" s="295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8"/>
    </row>
    <row r="10" spans="1:22" ht="7.35" customHeight="1">
      <c r="B10" s="60"/>
      <c r="C10" s="61"/>
      <c r="D10" s="61"/>
      <c r="E10" s="62"/>
      <c r="F10" s="62"/>
      <c r="G10" s="63"/>
      <c r="I10" s="295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</row>
    <row r="11" spans="1:22" s="72" customFormat="1" ht="30" customHeight="1">
      <c r="B11" s="68"/>
      <c r="C11" s="69" t="s">
        <v>386</v>
      </c>
      <c r="D11" s="69"/>
      <c r="E11" s="70"/>
      <c r="F11" s="70"/>
      <c r="G11" s="71"/>
      <c r="I11" s="295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</row>
    <row r="12" spans="1:22" s="72" customFormat="1" ht="30" customHeight="1">
      <c r="B12" s="68"/>
      <c r="C12" s="1210"/>
      <c r="D12" s="1210"/>
      <c r="E12" s="53"/>
      <c r="F12" s="53"/>
      <c r="G12" s="71"/>
      <c r="I12" s="295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</row>
    <row r="13" spans="1:22" ht="9" customHeight="1">
      <c r="B13" s="74"/>
      <c r="C13" s="91"/>
      <c r="D13" s="91"/>
      <c r="E13" s="53"/>
      <c r="F13" s="53"/>
      <c r="G13" s="63"/>
      <c r="I13" s="295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8"/>
    </row>
    <row r="14" spans="1:22" s="182" customFormat="1" ht="24" customHeight="1">
      <c r="B14" s="179"/>
      <c r="C14" s="1199" t="s">
        <v>236</v>
      </c>
      <c r="D14" s="1201"/>
      <c r="E14" s="198" t="s">
        <v>263</v>
      </c>
      <c r="F14" s="210" t="s">
        <v>387</v>
      </c>
      <c r="G14" s="181"/>
      <c r="I14" s="295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8"/>
    </row>
    <row r="15" spans="1:22" ht="9" customHeight="1">
      <c r="B15" s="74"/>
      <c r="C15" s="50"/>
      <c r="D15" s="91"/>
      <c r="E15" s="53"/>
      <c r="F15" s="186"/>
      <c r="G15" s="63"/>
      <c r="I15" s="295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8"/>
    </row>
    <row r="16" spans="1:22" s="226" customFormat="1" ht="23.1" customHeight="1">
      <c r="B16" s="224"/>
      <c r="C16" s="1281" t="s">
        <v>388</v>
      </c>
      <c r="D16" s="1282"/>
      <c r="E16" s="227">
        <f>SUM(E17:E19)</f>
        <v>0</v>
      </c>
      <c r="F16" s="230">
        <f>E16/$E$33</f>
        <v>0</v>
      </c>
      <c r="G16" s="225"/>
      <c r="I16" s="295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8"/>
    </row>
    <row r="17" spans="2:22" s="125" customFormat="1" ht="23.1" customHeight="1">
      <c r="B17" s="123"/>
      <c r="C17" s="129" t="s">
        <v>389</v>
      </c>
      <c r="D17" s="195" t="s">
        <v>392</v>
      </c>
      <c r="E17" s="353">
        <f>+'FC-3_1_INF_ADIC_CPyG'!K16+'FC-3_1_INF_ADIC_CPyG'!K19</f>
        <v>0</v>
      </c>
      <c r="F17" s="231">
        <f t="shared" ref="F17:F19" si="0">E17/$E$33</f>
        <v>0</v>
      </c>
      <c r="G17" s="124"/>
      <c r="I17" s="295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8"/>
    </row>
    <row r="18" spans="2:22" s="125" customFormat="1" ht="23.1" customHeight="1">
      <c r="B18" s="123"/>
      <c r="C18" s="129" t="s">
        <v>390</v>
      </c>
      <c r="D18" s="195" t="s">
        <v>393</v>
      </c>
      <c r="E18" s="353">
        <f>+'FC-3_1_INF_ADIC_CPyG'!K31</f>
        <v>0</v>
      </c>
      <c r="F18" s="232">
        <f t="shared" si="0"/>
        <v>0</v>
      </c>
      <c r="G18" s="124"/>
      <c r="I18" s="295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8"/>
    </row>
    <row r="19" spans="2:22" s="125" customFormat="1" ht="23.1" customHeight="1">
      <c r="B19" s="123"/>
      <c r="C19" s="211" t="s">
        <v>391</v>
      </c>
      <c r="D19" s="196" t="s">
        <v>394</v>
      </c>
      <c r="E19" s="356"/>
      <c r="F19" s="233">
        <f t="shared" si="0"/>
        <v>0</v>
      </c>
      <c r="G19" s="124"/>
      <c r="I19" s="295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</row>
    <row r="20" spans="2:22" s="125" customFormat="1" ht="9" customHeight="1">
      <c r="B20" s="123"/>
      <c r="C20" s="22"/>
      <c r="D20" s="91"/>
      <c r="E20" s="87"/>
      <c r="F20" s="234"/>
      <c r="G20" s="124"/>
      <c r="I20" s="295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</row>
    <row r="21" spans="2:22" s="125" customFormat="1" ht="23.1" customHeight="1">
      <c r="B21" s="123"/>
      <c r="C21" s="1281" t="s">
        <v>395</v>
      </c>
      <c r="D21" s="1282"/>
      <c r="E21" s="444">
        <f>+'FC-3_1_INF_ADIC_CPyG'!K40</f>
        <v>0</v>
      </c>
      <c r="F21" s="235">
        <f>E21/$E$33</f>
        <v>0</v>
      </c>
      <c r="G21" s="124"/>
      <c r="I21" s="295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</row>
    <row r="22" spans="2:22" s="125" customFormat="1" ht="9" customHeight="1">
      <c r="B22" s="123"/>
      <c r="C22" s="22"/>
      <c r="D22" s="91"/>
      <c r="E22" s="87"/>
      <c r="F22" s="234"/>
      <c r="G22" s="124"/>
      <c r="I22" s="295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8"/>
    </row>
    <row r="23" spans="2:22" s="226" customFormat="1" ht="23.1" customHeight="1">
      <c r="B23" s="224"/>
      <c r="C23" s="1281" t="s">
        <v>396</v>
      </c>
      <c r="D23" s="1282"/>
      <c r="E23" s="227">
        <f>SUM(E24:E26)</f>
        <v>185000</v>
      </c>
      <c r="F23" s="235">
        <f t="shared" ref="F23:F26" si="1">E23/$E$33</f>
        <v>1</v>
      </c>
      <c r="G23" s="225"/>
      <c r="I23" s="295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8"/>
    </row>
    <row r="24" spans="2:22" s="125" customFormat="1" ht="23.1" customHeight="1">
      <c r="B24" s="123"/>
      <c r="C24" s="129" t="s">
        <v>389</v>
      </c>
      <c r="D24" s="195" t="s">
        <v>397</v>
      </c>
      <c r="E24" s="353">
        <f>'FC-9_TRANS_SUBV'!H59+'FC-9_TRANS_SUBV'!H74</f>
        <v>185000</v>
      </c>
      <c r="F24" s="231">
        <f t="shared" si="1"/>
        <v>1</v>
      </c>
      <c r="G24" s="124"/>
      <c r="I24" s="295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8"/>
    </row>
    <row r="25" spans="2:22" s="125" customFormat="1" ht="23.1" customHeight="1">
      <c r="B25" s="123"/>
      <c r="C25" s="129" t="s">
        <v>390</v>
      </c>
      <c r="D25" s="195" t="s">
        <v>399</v>
      </c>
      <c r="E25" s="353">
        <f>+'FC-3_1_INF_ADIC_CPyG'!G76+'FC-3_1_INF_ADIC_CPyG'!G77+'FC-3_1_INF_ADIC_CPyG'!G78+'FC-3_1_INF_ADIC_CPyG'!G81</f>
        <v>0</v>
      </c>
      <c r="F25" s="232">
        <f t="shared" si="1"/>
        <v>0</v>
      </c>
      <c r="G25" s="124"/>
      <c r="I25" s="295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8"/>
    </row>
    <row r="26" spans="2:22" s="125" customFormat="1" ht="23.1" customHeight="1">
      <c r="B26" s="123"/>
      <c r="C26" s="211" t="s">
        <v>391</v>
      </c>
      <c r="D26" s="196" t="s">
        <v>398</v>
      </c>
      <c r="E26" s="356">
        <f>+'FC-3_1_INF_ADIC_CPyG'!G80</f>
        <v>0</v>
      </c>
      <c r="F26" s="233">
        <f t="shared" si="1"/>
        <v>0</v>
      </c>
      <c r="G26" s="124"/>
      <c r="I26" s="295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8"/>
    </row>
    <row r="27" spans="2:22" s="125" customFormat="1" ht="9" customHeight="1">
      <c r="B27" s="123"/>
      <c r="C27" s="22"/>
      <c r="D27" s="91"/>
      <c r="E27" s="87"/>
      <c r="F27" s="234"/>
      <c r="G27" s="124"/>
      <c r="I27" s="295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8"/>
    </row>
    <row r="28" spans="2:22" s="226" customFormat="1" ht="23.1" customHeight="1">
      <c r="B28" s="224"/>
      <c r="C28" s="1281" t="s">
        <v>400</v>
      </c>
      <c r="D28" s="1282"/>
      <c r="E28" s="227">
        <f>SUM(E29:E31)</f>
        <v>0</v>
      </c>
      <c r="F28" s="235">
        <f t="shared" ref="F28:F31" si="2">E28/$E$33</f>
        <v>0</v>
      </c>
      <c r="G28" s="225"/>
      <c r="I28" s="295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8"/>
    </row>
    <row r="29" spans="2:22" s="125" customFormat="1" ht="23.1" customHeight="1">
      <c r="B29" s="123"/>
      <c r="C29" s="129" t="s">
        <v>389</v>
      </c>
      <c r="D29" s="195"/>
      <c r="E29" s="353"/>
      <c r="F29" s="231">
        <f t="shared" si="2"/>
        <v>0</v>
      </c>
      <c r="G29" s="124"/>
      <c r="I29" s="295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8"/>
    </row>
    <row r="30" spans="2:22" s="125" customFormat="1" ht="23.1" customHeight="1">
      <c r="B30" s="123"/>
      <c r="C30" s="129" t="s">
        <v>390</v>
      </c>
      <c r="D30" s="195"/>
      <c r="E30" s="353"/>
      <c r="F30" s="232">
        <f t="shared" si="2"/>
        <v>0</v>
      </c>
      <c r="G30" s="124"/>
      <c r="I30" s="295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8"/>
    </row>
    <row r="31" spans="2:22" s="125" customFormat="1" ht="23.1" customHeight="1">
      <c r="B31" s="123"/>
      <c r="C31" s="211" t="s">
        <v>391</v>
      </c>
      <c r="D31" s="196"/>
      <c r="E31" s="356"/>
      <c r="F31" s="233">
        <f t="shared" si="2"/>
        <v>0</v>
      </c>
      <c r="G31" s="124"/>
      <c r="I31" s="295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8"/>
    </row>
    <row r="32" spans="2:22" s="125" customFormat="1" ht="23.1" customHeight="1">
      <c r="B32" s="123"/>
      <c r="C32" s="91"/>
      <c r="D32" s="145"/>
      <c r="E32" s="147"/>
      <c r="F32" s="228"/>
      <c r="G32" s="124"/>
      <c r="I32" s="295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8"/>
    </row>
    <row r="33" spans="2:22" s="125" customFormat="1" ht="23.1" customHeight="1" thickBot="1">
      <c r="B33" s="123"/>
      <c r="C33" s="1283" t="s">
        <v>401</v>
      </c>
      <c r="D33" s="1284"/>
      <c r="E33" s="223">
        <f>E28+E23+E21+E16</f>
        <v>185000</v>
      </c>
      <c r="F33" s="229">
        <f>E33/E33</f>
        <v>1</v>
      </c>
      <c r="G33" s="124"/>
      <c r="I33" s="295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8"/>
    </row>
    <row r="34" spans="2:22" ht="23.1" customHeight="1">
      <c r="B34" s="74"/>
      <c r="C34" s="91"/>
      <c r="D34" s="145"/>
      <c r="E34" s="147"/>
      <c r="F34" s="148"/>
      <c r="G34" s="63"/>
      <c r="I34" s="295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8"/>
    </row>
    <row r="35" spans="2:22" ht="23.1" customHeight="1">
      <c r="B35" s="74"/>
      <c r="C35" s="91"/>
      <c r="D35" s="145"/>
      <c r="E35" s="147"/>
      <c r="F35" s="148"/>
      <c r="G35" s="63"/>
      <c r="I35" s="295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8"/>
    </row>
    <row r="36" spans="2:22" ht="23.1" customHeight="1">
      <c r="B36" s="74"/>
      <c r="C36" s="91"/>
      <c r="D36" s="145"/>
      <c r="E36" s="147"/>
      <c r="F36" s="148"/>
      <c r="G36" s="63"/>
      <c r="I36" s="295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8"/>
    </row>
    <row r="37" spans="2:22" ht="23.1" customHeight="1">
      <c r="B37" s="74"/>
      <c r="C37" s="91"/>
      <c r="D37" s="145"/>
      <c r="E37" s="147"/>
      <c r="F37" s="148"/>
      <c r="G37" s="63"/>
      <c r="I37" s="295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8"/>
    </row>
    <row r="38" spans="2:22" ht="23.1" customHeight="1">
      <c r="B38" s="74"/>
      <c r="C38" s="91"/>
      <c r="D38" s="145"/>
      <c r="E38" s="147"/>
      <c r="F38" s="148"/>
      <c r="G38" s="63"/>
      <c r="I38" s="295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8"/>
    </row>
    <row r="39" spans="2:22" ht="23.1" customHeight="1">
      <c r="B39" s="74"/>
      <c r="C39" s="145"/>
      <c r="D39" s="145"/>
      <c r="E39" s="146"/>
      <c r="F39" s="53"/>
      <c r="G39" s="63"/>
      <c r="I39" s="295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8"/>
    </row>
    <row r="40" spans="2:22" ht="23.1" customHeight="1" thickBot="1">
      <c r="B40" s="78"/>
      <c r="C40" s="1189"/>
      <c r="D40" s="1189"/>
      <c r="E40" s="46"/>
      <c r="F40" s="79"/>
      <c r="G40" s="80"/>
      <c r="I40" s="289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1"/>
    </row>
    <row r="41" spans="2:22" ht="23.1" customHeight="1">
      <c r="C41" s="61"/>
      <c r="D41" s="61"/>
      <c r="E41" s="62"/>
      <c r="F41" s="62"/>
      <c r="H41" s="54" t="s">
        <v>672</v>
      </c>
    </row>
    <row r="42" spans="2:22" ht="12.75">
      <c r="C42" s="81" t="s">
        <v>70</v>
      </c>
      <c r="D42" s="61"/>
      <c r="E42" s="62"/>
      <c r="F42" s="52" t="s">
        <v>65</v>
      </c>
    </row>
    <row r="43" spans="2:22" ht="12.75">
      <c r="C43" s="82" t="s">
        <v>71</v>
      </c>
      <c r="D43" s="61"/>
      <c r="E43" s="62"/>
      <c r="F43" s="62"/>
    </row>
    <row r="44" spans="2:22" ht="12.75">
      <c r="C44" s="82" t="s">
        <v>72</v>
      </c>
      <c r="D44" s="61"/>
      <c r="E44" s="62"/>
      <c r="F44" s="62"/>
    </row>
    <row r="45" spans="2:22" ht="12.75">
      <c r="C45" s="82" t="s">
        <v>73</v>
      </c>
      <c r="D45" s="61"/>
      <c r="E45" s="62"/>
      <c r="F45" s="62"/>
    </row>
    <row r="46" spans="2:22" ht="12.75">
      <c r="C46" s="82" t="s">
        <v>74</v>
      </c>
      <c r="D46" s="61"/>
      <c r="E46" s="62"/>
      <c r="F46" s="62"/>
    </row>
    <row r="47" spans="2:22" ht="23.1" customHeight="1">
      <c r="C47" s="61"/>
      <c r="D47" s="61"/>
      <c r="E47" s="62"/>
      <c r="F47" s="62"/>
    </row>
    <row r="48" spans="2:22" ht="23.1" customHeight="1">
      <c r="C48" s="61"/>
      <c r="D48" s="61"/>
      <c r="E48" s="62"/>
      <c r="F48" s="62"/>
    </row>
    <row r="49" spans="3:6" ht="23.1" customHeight="1">
      <c r="C49" s="61"/>
      <c r="D49" s="61"/>
      <c r="E49" s="62"/>
      <c r="F49" s="62"/>
    </row>
    <row r="50" spans="3:6" ht="23.1" customHeight="1">
      <c r="C50" s="61"/>
      <c r="D50" s="61"/>
      <c r="E50" s="62"/>
      <c r="F50" s="62"/>
    </row>
    <row r="51" spans="3:6" ht="23.1" customHeight="1">
      <c r="E51" s="62"/>
      <c r="F51" s="62"/>
    </row>
  </sheetData>
  <sheetProtection password="C49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6"/>
  <sheetViews>
    <sheetView topLeftCell="A17" workbookViewId="0">
      <selection activeCell="G3" sqref="G3"/>
    </sheetView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33203125" style="54" customWidth="1"/>
    <col min="4" max="4" width="68" style="54" customWidth="1"/>
    <col min="5" max="5" width="16.6640625" style="55" customWidth="1"/>
    <col min="6" max="6" width="3.33203125" style="54" customWidth="1"/>
    <col min="7" max="16384" width="10.6640625" style="54"/>
  </cols>
  <sheetData>
    <row r="2" spans="1:6" ht="23.1" customHeight="1">
      <c r="D2" s="145" t="s">
        <v>166</v>
      </c>
    </row>
    <row r="3" spans="1:6" ht="23.1" customHeight="1">
      <c r="D3" s="145" t="s">
        <v>167</v>
      </c>
    </row>
    <row r="4" spans="1:6" ht="23.1" customHeight="1" thickBot="1">
      <c r="A4" s="54" t="s">
        <v>671</v>
      </c>
    </row>
    <row r="5" spans="1:6" ht="9" customHeight="1">
      <c r="B5" s="56"/>
      <c r="C5" s="57"/>
      <c r="D5" s="57"/>
      <c r="E5" s="58"/>
      <c r="F5" s="59"/>
    </row>
    <row r="6" spans="1:6" ht="30" customHeight="1">
      <c r="B6" s="60"/>
      <c r="C6" s="51" t="s">
        <v>0</v>
      </c>
      <c r="D6" s="61"/>
      <c r="E6" s="1154">
        <f>ejercicio</f>
        <v>2019</v>
      </c>
      <c r="F6" s="63"/>
    </row>
    <row r="7" spans="1:6" ht="30" customHeight="1">
      <c r="B7" s="60"/>
      <c r="C7" s="51" t="s">
        <v>1</v>
      </c>
      <c r="D7" s="61"/>
      <c r="E7" s="1154"/>
      <c r="F7" s="63"/>
    </row>
    <row r="8" spans="1:6" ht="30" customHeight="1">
      <c r="B8" s="60"/>
      <c r="C8" s="64"/>
      <c r="D8" s="61"/>
      <c r="E8" s="65"/>
      <c r="F8" s="63"/>
    </row>
    <row r="9" spans="1:6" s="125" customFormat="1" ht="30" customHeight="1">
      <c r="B9" s="123"/>
      <c r="C9" s="45" t="s">
        <v>2</v>
      </c>
      <c r="D9" s="1188" t="str">
        <f>Entidad</f>
        <v xml:space="preserve">FUNDACIÓN BIOAVANCE </v>
      </c>
      <c r="E9" s="1188"/>
      <c r="F9" s="124"/>
    </row>
    <row r="10" spans="1:6" ht="7.35" customHeight="1">
      <c r="B10" s="60"/>
      <c r="C10" s="61"/>
      <c r="D10" s="61"/>
      <c r="E10" s="62"/>
      <c r="F10" s="63"/>
    </row>
    <row r="11" spans="1:6" s="72" customFormat="1" ht="30" customHeight="1">
      <c r="B11" s="68"/>
      <c r="C11" s="69" t="s">
        <v>402</v>
      </c>
      <c r="D11" s="69"/>
      <c r="E11" s="70"/>
      <c r="F11" s="71"/>
    </row>
    <row r="12" spans="1:6" s="72" customFormat="1" ht="30" customHeight="1">
      <c r="B12" s="68"/>
      <c r="C12" s="1210"/>
      <c r="D12" s="1210"/>
      <c r="E12" s="53"/>
      <c r="F12" s="71"/>
    </row>
    <row r="13" spans="1:6" ht="9" customHeight="1">
      <c r="B13" s="74"/>
      <c r="C13" s="91"/>
      <c r="D13" s="91"/>
      <c r="E13" s="53"/>
      <c r="F13" s="63"/>
    </row>
    <row r="14" spans="1:6" s="182" customFormat="1" ht="24" customHeight="1">
      <c r="B14" s="179"/>
      <c r="C14" s="1199" t="s">
        <v>417</v>
      </c>
      <c r="D14" s="1201"/>
      <c r="E14" s="198" t="s">
        <v>263</v>
      </c>
      <c r="F14" s="181"/>
    </row>
    <row r="15" spans="1:6" ht="9" customHeight="1">
      <c r="B15" s="74"/>
      <c r="C15" s="50"/>
      <c r="D15" s="91"/>
      <c r="E15" s="53"/>
      <c r="F15" s="63"/>
    </row>
    <row r="16" spans="1:6" s="125" customFormat="1" ht="23.1" customHeight="1">
      <c r="B16" s="123"/>
      <c r="C16" s="221" t="s">
        <v>121</v>
      </c>
      <c r="D16" s="160" t="s">
        <v>403</v>
      </c>
      <c r="E16" s="109">
        <f>'_FC-90_DETALLE'!H16</f>
        <v>0</v>
      </c>
      <c r="F16" s="124"/>
    </row>
    <row r="17" spans="2:6" s="125" customFormat="1" ht="23.1" customHeight="1">
      <c r="B17" s="123"/>
      <c r="C17" s="129" t="s">
        <v>124</v>
      </c>
      <c r="D17" s="195" t="s">
        <v>404</v>
      </c>
      <c r="E17" s="130">
        <f>'_FC-90_DETALLE'!H17</f>
        <v>0</v>
      </c>
      <c r="F17" s="124"/>
    </row>
    <row r="18" spans="2:6" s="125" customFormat="1" ht="23.1" customHeight="1">
      <c r="B18" s="123"/>
      <c r="C18" s="129" t="s">
        <v>126</v>
      </c>
      <c r="D18" s="195" t="s">
        <v>405</v>
      </c>
      <c r="E18" s="130">
        <f>'_FC-90_DETALLE'!H18</f>
        <v>0</v>
      </c>
      <c r="F18" s="124"/>
    </row>
    <row r="19" spans="2:6" s="125" customFormat="1" ht="23.1" customHeight="1">
      <c r="B19" s="123"/>
      <c r="C19" s="129" t="s">
        <v>128</v>
      </c>
      <c r="D19" s="195" t="s">
        <v>406</v>
      </c>
      <c r="E19" s="130">
        <f>'_FC-90_DETALLE'!H29</f>
        <v>185000</v>
      </c>
      <c r="F19" s="124"/>
    </row>
    <row r="20" spans="2:6" s="125" customFormat="1" ht="23.1" customHeight="1">
      <c r="B20" s="123"/>
      <c r="C20" s="211" t="s">
        <v>129</v>
      </c>
      <c r="D20" s="196" t="s">
        <v>407</v>
      </c>
      <c r="E20" s="110">
        <f>'_FC-90_DETALLE'!H34</f>
        <v>0</v>
      </c>
      <c r="F20" s="124"/>
    </row>
    <row r="21" spans="2:6" s="125" customFormat="1" ht="23.1" customHeight="1">
      <c r="B21" s="123"/>
      <c r="C21" s="1281" t="s">
        <v>408</v>
      </c>
      <c r="D21" s="1282"/>
      <c r="E21" s="227">
        <f>SUM(E16:E20)</f>
        <v>185000</v>
      </c>
      <c r="F21" s="124"/>
    </row>
    <row r="22" spans="2:6" s="125" customFormat="1" ht="9" customHeight="1">
      <c r="B22" s="123"/>
      <c r="C22" s="22"/>
      <c r="D22" s="91"/>
      <c r="E22" s="87"/>
      <c r="F22" s="124"/>
    </row>
    <row r="23" spans="2:6" s="125" customFormat="1" ht="23.1" customHeight="1">
      <c r="B23" s="123"/>
      <c r="C23" s="221" t="s">
        <v>131</v>
      </c>
      <c r="D23" s="160" t="s">
        <v>409</v>
      </c>
      <c r="E23" s="109">
        <f>'_FC-90_DETALLE'!H44</f>
        <v>0</v>
      </c>
      <c r="F23" s="124"/>
    </row>
    <row r="24" spans="2:6" s="125" customFormat="1" ht="23.1" customHeight="1">
      <c r="B24" s="123"/>
      <c r="C24" s="129" t="s">
        <v>133</v>
      </c>
      <c r="D24" s="195" t="s">
        <v>410</v>
      </c>
      <c r="E24" s="130">
        <f>'_FC-90_DETALLE'!H48</f>
        <v>168353.81</v>
      </c>
      <c r="F24" s="124"/>
    </row>
    <row r="25" spans="2:6" s="125" customFormat="1" ht="23.1" customHeight="1">
      <c r="B25" s="123"/>
      <c r="C25" s="1281" t="s">
        <v>411</v>
      </c>
      <c r="D25" s="1282"/>
      <c r="E25" s="227">
        <f>SUM(E23:E24)</f>
        <v>168353.81</v>
      </c>
      <c r="F25" s="124"/>
    </row>
    <row r="26" spans="2:6" s="125" customFormat="1" ht="9" customHeight="1">
      <c r="B26" s="123"/>
      <c r="C26" s="22"/>
      <c r="D26" s="91"/>
      <c r="E26" s="87"/>
      <c r="F26" s="124"/>
    </row>
    <row r="27" spans="2:6" s="125" customFormat="1" ht="23.1" customHeight="1">
      <c r="B27" s="123"/>
      <c r="C27" s="221" t="s">
        <v>147</v>
      </c>
      <c r="D27" s="160" t="s">
        <v>412</v>
      </c>
      <c r="E27" s="109">
        <f>'_FC-90_DETALLE'!H55</f>
        <v>0</v>
      </c>
      <c r="F27" s="124"/>
    </row>
    <row r="28" spans="2:6" s="125" customFormat="1" ht="23.1" customHeight="1">
      <c r="B28" s="123"/>
      <c r="C28" s="129" t="s">
        <v>148</v>
      </c>
      <c r="D28" s="195" t="s">
        <v>413</v>
      </c>
      <c r="E28" s="130">
        <f>'_FC-90_DETALLE'!H62</f>
        <v>1655</v>
      </c>
      <c r="F28" s="124"/>
    </row>
    <row r="29" spans="2:6" s="125" customFormat="1" ht="23.1" customHeight="1">
      <c r="B29" s="123"/>
      <c r="C29" s="1281" t="s">
        <v>414</v>
      </c>
      <c r="D29" s="1282"/>
      <c r="E29" s="227">
        <f>SUM(E27:E28)</f>
        <v>1655</v>
      </c>
      <c r="F29" s="124"/>
    </row>
    <row r="30" spans="2:6" s="125" customFormat="1" ht="23.1" customHeight="1">
      <c r="B30" s="123"/>
      <c r="C30" s="91"/>
      <c r="D30" s="145"/>
      <c r="E30" s="147"/>
      <c r="F30" s="124"/>
    </row>
    <row r="31" spans="2:6" s="237" customFormat="1" ht="23.1" customHeight="1" thickBot="1">
      <c r="B31" s="68"/>
      <c r="C31" s="1285" t="s">
        <v>415</v>
      </c>
      <c r="D31" s="1286"/>
      <c r="E31" s="236">
        <f>E21+E25+E29</f>
        <v>355008.81</v>
      </c>
      <c r="F31" s="71"/>
    </row>
    <row r="32" spans="2:6" s="125" customFormat="1" ht="9" customHeight="1">
      <c r="B32" s="123"/>
      <c r="C32" s="22"/>
      <c r="D32" s="91"/>
      <c r="E32" s="87"/>
      <c r="F32" s="124"/>
    </row>
    <row r="33" spans="2:6" s="125" customFormat="1" ht="23.1" customHeight="1">
      <c r="B33" s="123"/>
      <c r="C33" s="1281" t="s">
        <v>416</v>
      </c>
      <c r="D33" s="1282"/>
      <c r="E33" s="227">
        <f>'_FC-90_DETALLE'!H75</f>
        <v>119132.72</v>
      </c>
      <c r="F33" s="124"/>
    </row>
    <row r="34" spans="2:6" s="125" customFormat="1" ht="9" customHeight="1">
      <c r="B34" s="123"/>
      <c r="C34" s="22"/>
      <c r="D34" s="1107"/>
      <c r="E34" s="87"/>
      <c r="F34" s="124"/>
    </row>
    <row r="35" spans="2:6" s="125" customFormat="1" ht="23.1" customHeight="1" thickBot="1">
      <c r="B35" s="123"/>
      <c r="C35" s="1285" t="s">
        <v>415</v>
      </c>
      <c r="D35" s="1286"/>
      <c r="E35" s="236">
        <f>E31+E33</f>
        <v>474141.53</v>
      </c>
      <c r="F35" s="124"/>
    </row>
    <row r="36" spans="2:6" s="125" customFormat="1" ht="9" customHeight="1">
      <c r="B36" s="123"/>
      <c r="C36" s="22"/>
      <c r="D36" s="1107"/>
      <c r="E36" s="87"/>
      <c r="F36" s="124"/>
    </row>
    <row r="37" spans="2:6" s="125" customFormat="1" ht="23.1" customHeight="1">
      <c r="B37" s="123"/>
      <c r="C37" s="238"/>
      <c r="D37" s="238"/>
      <c r="E37" s="239"/>
      <c r="F37" s="124"/>
    </row>
    <row r="38" spans="2:6" s="182" customFormat="1" ht="24" customHeight="1">
      <c r="B38" s="179"/>
      <c r="C38" s="1199" t="s">
        <v>418</v>
      </c>
      <c r="D38" s="1201"/>
      <c r="E38" s="198" t="s">
        <v>263</v>
      </c>
      <c r="F38" s="181"/>
    </row>
    <row r="39" spans="2:6" ht="9" customHeight="1">
      <c r="B39" s="74"/>
      <c r="C39" s="50"/>
      <c r="D39" s="91"/>
      <c r="E39" s="53"/>
      <c r="F39" s="63"/>
    </row>
    <row r="40" spans="2:6" s="125" customFormat="1" ht="23.1" customHeight="1">
      <c r="B40" s="123"/>
      <c r="C40" s="221" t="s">
        <v>121</v>
      </c>
      <c r="D40" s="160" t="s">
        <v>419</v>
      </c>
      <c r="E40" s="109">
        <f>'_FC-90_DETALLE'!H90</f>
        <v>155122.04</v>
      </c>
      <c r="F40" s="124"/>
    </row>
    <row r="41" spans="2:6" s="125" customFormat="1" ht="23.1" customHeight="1">
      <c r="B41" s="123"/>
      <c r="C41" s="129" t="s">
        <v>124</v>
      </c>
      <c r="D41" s="195" t="s">
        <v>420</v>
      </c>
      <c r="E41" s="130">
        <f>'_FC-90_DETALLE'!H95</f>
        <v>147904.34</v>
      </c>
      <c r="F41" s="124"/>
    </row>
    <row r="42" spans="2:6" s="125" customFormat="1" ht="23.1" customHeight="1">
      <c r="B42" s="123"/>
      <c r="C42" s="129" t="s">
        <v>126</v>
      </c>
      <c r="D42" s="195" t="s">
        <v>178</v>
      </c>
      <c r="E42" s="130">
        <f>'_FC-90_DETALLE'!H102</f>
        <v>0</v>
      </c>
      <c r="F42" s="124"/>
    </row>
    <row r="43" spans="2:6" s="125" customFormat="1" ht="23.1" customHeight="1">
      <c r="B43" s="123"/>
      <c r="C43" s="129" t="s">
        <v>128</v>
      </c>
      <c r="D43" s="195" t="s">
        <v>421</v>
      </c>
      <c r="E43" s="130">
        <f>'_FC-90_DETALLE'!H108</f>
        <v>0</v>
      </c>
      <c r="F43" s="124"/>
    </row>
    <row r="44" spans="2:6" s="125" customFormat="1" ht="23.1" customHeight="1">
      <c r="B44" s="123"/>
      <c r="C44" s="1281" t="s">
        <v>422</v>
      </c>
      <c r="D44" s="1282"/>
      <c r="E44" s="227">
        <f>SUM(E40:E43)</f>
        <v>303026.38</v>
      </c>
      <c r="F44" s="124"/>
    </row>
    <row r="45" spans="2:6" s="125" customFormat="1" ht="9" customHeight="1">
      <c r="B45" s="123"/>
      <c r="C45" s="22"/>
      <c r="D45" s="91"/>
      <c r="E45" s="87"/>
      <c r="F45" s="124"/>
    </row>
    <row r="46" spans="2:6" s="125" customFormat="1" ht="23.1" customHeight="1">
      <c r="B46" s="123"/>
      <c r="C46" s="221" t="s">
        <v>131</v>
      </c>
      <c r="D46" s="160" t="s">
        <v>423</v>
      </c>
      <c r="E46" s="109">
        <f>'_FC-90_DETALLE'!H114</f>
        <v>0</v>
      </c>
      <c r="F46" s="124"/>
    </row>
    <row r="47" spans="2:6" s="125" customFormat="1" ht="23.1" customHeight="1">
      <c r="B47" s="123"/>
      <c r="C47" s="129" t="s">
        <v>133</v>
      </c>
      <c r="D47" s="195" t="s">
        <v>410</v>
      </c>
      <c r="E47" s="130">
        <f>'_FC-90_DETALLE'!H119</f>
        <v>0</v>
      </c>
      <c r="F47" s="124"/>
    </row>
    <row r="48" spans="2:6" s="125" customFormat="1" ht="23.1" customHeight="1">
      <c r="B48" s="123"/>
      <c r="C48" s="1281" t="s">
        <v>424</v>
      </c>
      <c r="D48" s="1282"/>
      <c r="E48" s="227">
        <f>SUM(E46:E47)</f>
        <v>0</v>
      </c>
      <c r="F48" s="124"/>
    </row>
    <row r="49" spans="2:6" s="125" customFormat="1" ht="9" customHeight="1">
      <c r="B49" s="123"/>
      <c r="C49" s="22"/>
      <c r="D49" s="91"/>
      <c r="E49" s="87"/>
      <c r="F49" s="124"/>
    </row>
    <row r="50" spans="2:6" s="125" customFormat="1" ht="23.1" customHeight="1">
      <c r="B50" s="123"/>
      <c r="C50" s="221" t="s">
        <v>147</v>
      </c>
      <c r="D50" s="160" t="s">
        <v>412</v>
      </c>
      <c r="E50" s="109">
        <f>'_FC-90_DETALLE'!H125</f>
        <v>0</v>
      </c>
      <c r="F50" s="124"/>
    </row>
    <row r="51" spans="2:6" s="125" customFormat="1" ht="23.1" customHeight="1">
      <c r="B51" s="123"/>
      <c r="C51" s="129" t="s">
        <v>148</v>
      </c>
      <c r="D51" s="195" t="s">
        <v>413</v>
      </c>
      <c r="E51" s="130">
        <f>'_FC-90_DETALLE'!H132</f>
        <v>0</v>
      </c>
      <c r="F51" s="124"/>
    </row>
    <row r="52" spans="2:6" s="125" customFormat="1" ht="23.1" customHeight="1">
      <c r="B52" s="123"/>
      <c r="C52" s="1281" t="s">
        <v>425</v>
      </c>
      <c r="D52" s="1282"/>
      <c r="E52" s="227">
        <f>SUM(E50:E51)</f>
        <v>0</v>
      </c>
      <c r="F52" s="124"/>
    </row>
    <row r="53" spans="2:6" s="125" customFormat="1" ht="23.1" customHeight="1">
      <c r="B53" s="123"/>
      <c r="C53" s="91"/>
      <c r="D53" s="145"/>
      <c r="E53" s="147"/>
      <c r="F53" s="124"/>
    </row>
    <row r="54" spans="2:6" s="237" customFormat="1" ht="23.1" customHeight="1" thickBot="1">
      <c r="B54" s="68"/>
      <c r="C54" s="1285" t="s">
        <v>426</v>
      </c>
      <c r="D54" s="1286"/>
      <c r="E54" s="236">
        <f>E44+E48+E52</f>
        <v>303026.38</v>
      </c>
      <c r="F54" s="71"/>
    </row>
    <row r="55" spans="2:6" s="125" customFormat="1" ht="9" customHeight="1">
      <c r="B55" s="123"/>
      <c r="C55" s="22"/>
      <c r="D55" s="91"/>
      <c r="E55" s="87"/>
      <c r="F55" s="124"/>
    </row>
    <row r="56" spans="2:6" s="125" customFormat="1" ht="23.1" customHeight="1">
      <c r="B56" s="123"/>
      <c r="C56" s="1281" t="s">
        <v>427</v>
      </c>
      <c r="D56" s="1282"/>
      <c r="E56" s="227">
        <f>+'_FC-90_DETALLE'!H148</f>
        <v>680.24</v>
      </c>
      <c r="F56" s="124"/>
    </row>
    <row r="57" spans="2:6" s="125" customFormat="1" ht="9" customHeight="1">
      <c r="B57" s="123"/>
      <c r="C57" s="22"/>
      <c r="D57" s="1107"/>
      <c r="E57" s="87"/>
      <c r="F57" s="124"/>
    </row>
    <row r="58" spans="2:6" s="125" customFormat="1" ht="23.1" customHeight="1" thickBot="1">
      <c r="B58" s="123"/>
      <c r="C58" s="1285" t="s">
        <v>426</v>
      </c>
      <c r="D58" s="1286"/>
      <c r="E58" s="236">
        <f>+E54+E56</f>
        <v>303706.62</v>
      </c>
      <c r="F58" s="124"/>
    </row>
    <row r="59" spans="2:6" s="125" customFormat="1" ht="9" customHeight="1">
      <c r="B59" s="123"/>
      <c r="C59" s="22"/>
      <c r="D59" s="1108"/>
      <c r="E59" s="87"/>
      <c r="F59" s="124"/>
    </row>
    <row r="60" spans="2:6" s="125" customFormat="1" ht="23.1" customHeight="1" thickBot="1">
      <c r="B60" s="123"/>
      <c r="C60" s="1109" t="s">
        <v>759</v>
      </c>
      <c r="D60" s="1110"/>
      <c r="E60" s="1111">
        <f>+E35-E58</f>
        <v>170434.91000000003</v>
      </c>
      <c r="F60" s="124"/>
    </row>
    <row r="61" spans="2:6" s="125" customFormat="1" ht="9" customHeight="1" thickTop="1">
      <c r="B61" s="123"/>
      <c r="C61" s="22"/>
      <c r="D61" s="1108"/>
      <c r="E61" s="87"/>
      <c r="F61" s="124"/>
    </row>
    <row r="62" spans="2:6" s="125" customFormat="1" ht="23.1" customHeight="1" thickBot="1">
      <c r="B62" s="123"/>
      <c r="C62" s="1109" t="s">
        <v>760</v>
      </c>
      <c r="D62" s="1110"/>
      <c r="E62" s="1111">
        <f>+'_FC-90_DETALLE'!H160</f>
        <v>-170434.91000000003</v>
      </c>
      <c r="F62" s="124"/>
    </row>
    <row r="63" spans="2:6" s="125" customFormat="1" ht="9" customHeight="1" thickTop="1">
      <c r="B63" s="123"/>
      <c r="C63" s="22"/>
      <c r="D63" s="1108"/>
      <c r="E63" s="87"/>
      <c r="F63" s="124"/>
    </row>
    <row r="64" spans="2:6" s="125" customFormat="1" ht="23.1" customHeight="1" thickBot="1">
      <c r="B64" s="123"/>
      <c r="C64" s="1109" t="s">
        <v>761</v>
      </c>
      <c r="D64" s="1110"/>
      <c r="E64" s="1111">
        <f>+E60+E62</f>
        <v>0</v>
      </c>
      <c r="F64" s="124"/>
    </row>
    <row r="65" spans="2:8" ht="23.1" customHeight="1" thickTop="1" thickBot="1">
      <c r="B65" s="78"/>
      <c r="C65" s="1189"/>
      <c r="D65" s="1189"/>
      <c r="E65" s="79"/>
      <c r="F65" s="80"/>
      <c r="H65" s="125"/>
    </row>
    <row r="66" spans="2:8" ht="23.1" customHeight="1">
      <c r="C66" s="61"/>
      <c r="D66" s="61"/>
      <c r="E66" s="62"/>
      <c r="G66" s="54" t="s">
        <v>672</v>
      </c>
    </row>
    <row r="67" spans="2:8" ht="12.75">
      <c r="C67" s="81" t="s">
        <v>70</v>
      </c>
      <c r="D67" s="61"/>
      <c r="E67" s="52" t="s">
        <v>67</v>
      </c>
    </row>
    <row r="68" spans="2:8" ht="12.75">
      <c r="C68" s="82" t="s">
        <v>71</v>
      </c>
      <c r="D68" s="61"/>
      <c r="E68" s="62"/>
    </row>
    <row r="69" spans="2:8" ht="12.75">
      <c r="C69" s="82" t="s">
        <v>72</v>
      </c>
      <c r="D69" s="61"/>
      <c r="E69" s="62"/>
    </row>
    <row r="70" spans="2:8" ht="12.75">
      <c r="C70" s="82" t="s">
        <v>73</v>
      </c>
      <c r="D70" s="61"/>
      <c r="E70" s="62"/>
    </row>
    <row r="71" spans="2:8" ht="12.75">
      <c r="C71" s="82" t="s">
        <v>74</v>
      </c>
      <c r="D71" s="61"/>
      <c r="E71" s="62"/>
    </row>
    <row r="72" spans="2:8" ht="23.1" customHeight="1">
      <c r="C72" s="61"/>
      <c r="D72" s="61"/>
      <c r="E72" s="62"/>
    </row>
    <row r="73" spans="2:8" ht="23.1" customHeight="1">
      <c r="C73" s="61"/>
      <c r="D73" s="61"/>
      <c r="E73" s="62"/>
    </row>
    <row r="74" spans="2:8" ht="23.1" customHeight="1">
      <c r="C74" s="61"/>
      <c r="D74" s="61"/>
      <c r="E74" s="62"/>
    </row>
    <row r="75" spans="2:8" ht="23.1" customHeight="1">
      <c r="C75" s="61"/>
      <c r="D75" s="61"/>
      <c r="E75" s="62"/>
    </row>
    <row r="76" spans="2:8" ht="23.1" customHeight="1">
      <c r="E76" s="62"/>
    </row>
  </sheetData>
  <sheetProtection password="C494" sheet="1" objects="1" scenarios="1"/>
  <mergeCells count="18"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15"/>
  <sheetViews>
    <sheetView workbookViewId="0">
      <pane xSplit="4" ySplit="14" topLeftCell="E15" activePane="bottomRight" state="frozen"/>
      <selection activeCell="K214" sqref="K214"/>
      <selection pane="topRight" activeCell="K214" sqref="K214"/>
      <selection pane="bottomLeft" activeCell="K214" sqref="K214"/>
      <selection pane="bottomRight" activeCell="D206" sqref="D206"/>
    </sheetView>
  </sheetViews>
  <sheetFormatPr baseColWidth="10" defaultColWidth="10.6640625" defaultRowHeight="23.1" customHeight="1"/>
  <cols>
    <col min="1" max="2" width="3.33203125" style="456" customWidth="1"/>
    <col min="3" max="3" width="13.33203125" style="456" customWidth="1"/>
    <col min="4" max="4" width="88.33203125" style="456" customWidth="1"/>
    <col min="5" max="7" width="21.6640625" style="867" customWidth="1"/>
    <col min="8" max="8" width="21.6640625" style="456" customWidth="1"/>
    <col min="9" max="9" width="3.33203125" style="456" customWidth="1"/>
    <col min="10" max="10" width="10" style="456" customWidth="1"/>
    <col min="11" max="11" width="62" style="456" customWidth="1"/>
    <col min="12" max="16384" width="10.6640625" style="456"/>
  </cols>
  <sheetData>
    <row r="1" spans="2:11" ht="33" customHeight="1"/>
    <row r="2" spans="2:11" ht="29.1" customHeight="1">
      <c r="D2" s="868" t="s">
        <v>166</v>
      </c>
      <c r="E2" s="869"/>
      <c r="F2" s="869"/>
      <c r="G2" s="869"/>
    </row>
    <row r="3" spans="2:11" ht="29.1" customHeight="1">
      <c r="D3" s="868" t="s">
        <v>167</v>
      </c>
      <c r="E3" s="869"/>
      <c r="F3" s="869"/>
      <c r="G3" s="869"/>
    </row>
    <row r="4" spans="2:11" ht="18" customHeight="1" thickBot="1"/>
    <row r="5" spans="2:11" ht="12.75">
      <c r="B5" s="870"/>
      <c r="C5" s="459"/>
      <c r="D5" s="459"/>
      <c r="E5" s="871"/>
      <c r="F5" s="871"/>
      <c r="G5" s="871"/>
      <c r="H5" s="459"/>
      <c r="I5" s="872"/>
    </row>
    <row r="6" spans="2:11" ht="15.75">
      <c r="B6" s="873"/>
      <c r="C6" s="874" t="s">
        <v>0</v>
      </c>
      <c r="D6" s="464"/>
      <c r="E6" s="875"/>
      <c r="F6" s="875"/>
      <c r="G6" s="875"/>
      <c r="H6" s="1292">
        <f>ejercicio</f>
        <v>2019</v>
      </c>
      <c r="I6" s="876"/>
    </row>
    <row r="7" spans="2:11" ht="15.75">
      <c r="B7" s="873"/>
      <c r="C7" s="874" t="s">
        <v>1</v>
      </c>
      <c r="D7" s="464"/>
      <c r="E7" s="875"/>
      <c r="F7" s="875"/>
      <c r="G7" s="875"/>
      <c r="H7" s="1292"/>
      <c r="I7" s="876"/>
    </row>
    <row r="8" spans="2:11" ht="12.75">
      <c r="B8" s="873"/>
      <c r="C8" s="877"/>
      <c r="D8" s="464"/>
      <c r="E8" s="875"/>
      <c r="F8" s="875"/>
      <c r="G8" s="875"/>
      <c r="H8" s="853"/>
      <c r="I8" s="876"/>
    </row>
    <row r="9" spans="2:11" s="881" customFormat="1" ht="22.35" customHeight="1">
      <c r="B9" s="878"/>
      <c r="C9" s="879" t="s">
        <v>2</v>
      </c>
      <c r="D9" s="1293" t="str">
        <f>Entidad</f>
        <v xml:space="preserve">FUNDACIÓN BIOAVANCE </v>
      </c>
      <c r="E9" s="1293"/>
      <c r="F9" s="1293"/>
      <c r="G9" s="1293"/>
      <c r="H9" s="1293"/>
      <c r="I9" s="880"/>
    </row>
    <row r="10" spans="2:11" ht="12.75">
      <c r="B10" s="873"/>
      <c r="C10" s="464"/>
      <c r="D10" s="464"/>
      <c r="E10" s="875"/>
      <c r="F10" s="875"/>
      <c r="G10" s="875"/>
      <c r="H10" s="464"/>
      <c r="I10" s="876"/>
    </row>
    <row r="11" spans="2:11" s="885" customFormat="1" ht="27" customHeight="1">
      <c r="B11" s="882"/>
      <c r="C11" s="473" t="s">
        <v>402</v>
      </c>
      <c r="D11" s="473"/>
      <c r="E11" s="883"/>
      <c r="F11" s="883"/>
      <c r="G11" s="883"/>
      <c r="H11" s="473"/>
      <c r="I11" s="884"/>
    </row>
    <row r="12" spans="2:11" s="885" customFormat="1" ht="18">
      <c r="B12" s="882"/>
      <c r="C12" s="1294"/>
      <c r="D12" s="1294"/>
      <c r="E12" s="869"/>
      <c r="F12" s="869"/>
      <c r="G12" s="869"/>
      <c r="H12" s="475"/>
      <c r="I12" s="884"/>
    </row>
    <row r="13" spans="2:11" ht="18">
      <c r="B13" s="886"/>
      <c r="C13" s="887"/>
      <c r="D13" s="887"/>
      <c r="E13" s="869"/>
      <c r="F13" s="869"/>
      <c r="G13" s="869"/>
      <c r="H13" s="475"/>
      <c r="I13" s="876"/>
    </row>
    <row r="14" spans="2:11" s="891" customFormat="1" ht="23.25">
      <c r="B14" s="888"/>
      <c r="C14" s="1295" t="s">
        <v>417</v>
      </c>
      <c r="D14" s="1296"/>
      <c r="E14" s="889" t="s">
        <v>596</v>
      </c>
      <c r="F14" s="889" t="s">
        <v>597</v>
      </c>
      <c r="G14" s="889" t="s">
        <v>636</v>
      </c>
      <c r="H14" s="488" t="s">
        <v>634</v>
      </c>
      <c r="I14" s="890"/>
      <c r="K14" s="488" t="s">
        <v>637</v>
      </c>
    </row>
    <row r="15" spans="2:11" ht="18">
      <c r="B15" s="886"/>
      <c r="C15" s="892"/>
      <c r="D15" s="887"/>
      <c r="E15" s="869"/>
      <c r="F15" s="869"/>
      <c r="G15" s="869"/>
      <c r="H15" s="475"/>
      <c r="I15" s="876"/>
    </row>
    <row r="16" spans="2:11" s="899" customFormat="1" ht="30" customHeight="1">
      <c r="B16" s="893"/>
      <c r="C16" s="894" t="s">
        <v>121</v>
      </c>
      <c r="D16" s="895" t="s">
        <v>403</v>
      </c>
      <c r="E16" s="896">
        <v>0</v>
      </c>
      <c r="F16" s="896">
        <v>0</v>
      </c>
      <c r="G16" s="896">
        <v>0</v>
      </c>
      <c r="H16" s="897">
        <f>SUM(E16:G16)</f>
        <v>0</v>
      </c>
      <c r="I16" s="898"/>
      <c r="K16" s="1018"/>
    </row>
    <row r="17" spans="2:12" s="899" customFormat="1" ht="30" customHeight="1">
      <c r="B17" s="893"/>
      <c r="C17" s="894" t="s">
        <v>124</v>
      </c>
      <c r="D17" s="895" t="s">
        <v>404</v>
      </c>
      <c r="E17" s="896">
        <v>0</v>
      </c>
      <c r="F17" s="896">
        <v>0</v>
      </c>
      <c r="G17" s="896">
        <v>0</v>
      </c>
      <c r="H17" s="897">
        <f>SUM(E17:G17)</f>
        <v>0</v>
      </c>
      <c r="I17" s="898"/>
      <c r="K17" s="1018"/>
    </row>
    <row r="18" spans="2:12" s="899" customFormat="1" ht="30" customHeight="1">
      <c r="B18" s="893"/>
      <c r="C18" s="894" t="s">
        <v>126</v>
      </c>
      <c r="D18" s="895" t="s">
        <v>405</v>
      </c>
      <c r="E18" s="896">
        <f>SUM(E19:E28)</f>
        <v>0</v>
      </c>
      <c r="F18" s="896">
        <f>SUM(F19:F28)</f>
        <v>0</v>
      </c>
      <c r="G18" s="896">
        <f>SUM(G19:G28)</f>
        <v>0</v>
      </c>
      <c r="H18" s="896">
        <f>SUM(H19:H28)</f>
        <v>0</v>
      </c>
      <c r="I18" s="898"/>
      <c r="K18" s="1018"/>
    </row>
    <row r="19" spans="2:12" s="906" customFormat="1" ht="30" hidden="1" customHeight="1">
      <c r="B19" s="886"/>
      <c r="C19" s="900" t="s">
        <v>41</v>
      </c>
      <c r="D19" s="901" t="s">
        <v>732</v>
      </c>
      <c r="E19" s="1105">
        <f>'FC-3_CPyG'!G22</f>
        <v>0</v>
      </c>
      <c r="F19" s="903"/>
      <c r="G19" s="1004"/>
      <c r="H19" s="904">
        <f t="shared" ref="H19:H28" si="0">SUM(E19:G19)</f>
        <v>0</v>
      </c>
      <c r="I19" s="905"/>
      <c r="K19" s="1018"/>
    </row>
    <row r="20" spans="2:12" s="906" customFormat="1" ht="30" hidden="1" customHeight="1">
      <c r="B20" s="886"/>
      <c r="C20" s="900" t="s">
        <v>41</v>
      </c>
      <c r="D20" s="901" t="s">
        <v>733</v>
      </c>
      <c r="E20" s="1105">
        <f>'FC-3_CPyG'!G17</f>
        <v>0</v>
      </c>
      <c r="F20" s="903"/>
      <c r="G20" s="1004"/>
      <c r="H20" s="904"/>
      <c r="I20" s="905"/>
      <c r="K20" s="1018"/>
    </row>
    <row r="21" spans="2:12" s="906" customFormat="1" ht="30" hidden="1" customHeight="1">
      <c r="B21" s="886"/>
      <c r="C21" s="900" t="s">
        <v>42</v>
      </c>
      <c r="D21" s="901" t="s">
        <v>688</v>
      </c>
      <c r="E21" s="1105">
        <f>'FC-3_CPyG'!G18</f>
        <v>0</v>
      </c>
      <c r="F21" s="903"/>
      <c r="G21" s="1004"/>
      <c r="H21" s="904"/>
      <c r="I21" s="905"/>
      <c r="K21" s="1018"/>
    </row>
    <row r="22" spans="2:12" s="906" customFormat="1" ht="30" hidden="1" customHeight="1">
      <c r="B22" s="886"/>
      <c r="C22" s="900" t="s">
        <v>43</v>
      </c>
      <c r="D22" s="901" t="s">
        <v>689</v>
      </c>
      <c r="E22" s="1105">
        <f>'FC-3_CPyG'!G19</f>
        <v>0</v>
      </c>
      <c r="F22" s="903"/>
      <c r="G22" s="1004"/>
      <c r="H22" s="904"/>
      <c r="I22" s="905"/>
      <c r="K22" s="1018"/>
    </row>
    <row r="23" spans="2:12" s="906" customFormat="1" ht="30" hidden="1" customHeight="1">
      <c r="B23" s="886"/>
      <c r="C23" s="900" t="s">
        <v>44</v>
      </c>
      <c r="D23" s="901" t="s">
        <v>691</v>
      </c>
      <c r="E23" s="1105">
        <f>'FC-3_CPyG'!G21</f>
        <v>0</v>
      </c>
      <c r="F23" s="903"/>
      <c r="G23" s="1004"/>
      <c r="H23" s="904"/>
      <c r="I23" s="905"/>
      <c r="K23" s="1018"/>
    </row>
    <row r="24" spans="2:12" s="906" customFormat="1" ht="30" hidden="1" customHeight="1">
      <c r="B24" s="886"/>
      <c r="C24" s="900" t="s">
        <v>45</v>
      </c>
      <c r="D24" s="901" t="s">
        <v>598</v>
      </c>
      <c r="E24" s="902">
        <f>'FC-3_1_INF_ADIC_CPyG'!G72</f>
        <v>0</v>
      </c>
      <c r="F24" s="903"/>
      <c r="G24" s="1004"/>
      <c r="H24" s="904">
        <f t="shared" si="0"/>
        <v>0</v>
      </c>
      <c r="I24" s="905"/>
      <c r="K24" s="1018"/>
    </row>
    <row r="25" spans="2:12" s="906" customFormat="1" ht="30" hidden="1" customHeight="1">
      <c r="B25" s="886"/>
      <c r="C25" s="900" t="s">
        <v>45</v>
      </c>
      <c r="D25" s="901" t="s">
        <v>599</v>
      </c>
      <c r="E25" s="902">
        <f>'FC-3_1_INF_ADIC_CPyG'!G74</f>
        <v>0</v>
      </c>
      <c r="F25" s="903"/>
      <c r="G25" s="1004"/>
      <c r="H25" s="904">
        <f t="shared" si="0"/>
        <v>0</v>
      </c>
      <c r="I25" s="905"/>
      <c r="K25" s="1018"/>
    </row>
    <row r="26" spans="2:12" s="906" customFormat="1" ht="30" hidden="1" customHeight="1">
      <c r="B26" s="886"/>
      <c r="C26" s="900"/>
      <c r="D26" s="901" t="s">
        <v>600</v>
      </c>
      <c r="E26" s="903"/>
      <c r="F26" s="903"/>
      <c r="G26" s="1004"/>
      <c r="H26" s="904">
        <f t="shared" si="0"/>
        <v>0</v>
      </c>
      <c r="I26" s="905"/>
      <c r="K26" s="1018"/>
      <c r="L26" s="907" t="s">
        <v>680</v>
      </c>
    </row>
    <row r="27" spans="2:12" s="906" customFormat="1" ht="30" hidden="1" customHeight="1">
      <c r="B27" s="886"/>
      <c r="C27" s="1013"/>
      <c r="D27" s="1022"/>
      <c r="E27" s="903"/>
      <c r="F27" s="903"/>
      <c r="G27" s="1004"/>
      <c r="H27" s="904">
        <f t="shared" si="0"/>
        <v>0</v>
      </c>
      <c r="I27" s="905"/>
      <c r="K27" s="1018"/>
      <c r="L27" s="907"/>
    </row>
    <row r="28" spans="2:12" s="906" customFormat="1" ht="30" hidden="1" customHeight="1">
      <c r="B28" s="886"/>
      <c r="C28" s="1013"/>
      <c r="D28" s="1022"/>
      <c r="E28" s="903"/>
      <c r="F28" s="903"/>
      <c r="G28" s="1004"/>
      <c r="H28" s="904">
        <f t="shared" si="0"/>
        <v>0</v>
      </c>
      <c r="I28" s="905"/>
      <c r="K28" s="1018"/>
      <c r="L28" s="907"/>
    </row>
    <row r="29" spans="2:12" s="899" customFormat="1" ht="30" customHeight="1">
      <c r="B29" s="893"/>
      <c r="C29" s="894" t="s">
        <v>128</v>
      </c>
      <c r="D29" s="895" t="s">
        <v>406</v>
      </c>
      <c r="E29" s="896">
        <f>SUM(E30:E33)</f>
        <v>185000</v>
      </c>
      <c r="F29" s="896">
        <f>SUM(F30:F33)</f>
        <v>0</v>
      </c>
      <c r="G29" s="896">
        <f>SUM(G30:G33)</f>
        <v>0</v>
      </c>
      <c r="H29" s="896">
        <f>SUM(H30:H33)</f>
        <v>185000</v>
      </c>
      <c r="I29" s="898"/>
      <c r="K29" s="1018"/>
    </row>
    <row r="30" spans="2:12" s="906" customFormat="1" ht="30" hidden="1" customHeight="1">
      <c r="B30" s="886"/>
      <c r="C30" s="900" t="s">
        <v>41</v>
      </c>
      <c r="D30" s="901" t="s">
        <v>734</v>
      </c>
      <c r="E30" s="902">
        <f>'FC-3_CPyG'!G20</f>
        <v>185000</v>
      </c>
      <c r="F30" s="903"/>
      <c r="G30" s="1004"/>
      <c r="H30" s="904">
        <f>SUM(E30:G30)</f>
        <v>185000</v>
      </c>
      <c r="I30" s="905"/>
      <c r="K30" s="1018"/>
    </row>
    <row r="31" spans="2:12" s="906" customFormat="1" ht="30" hidden="1" customHeight="1">
      <c r="B31" s="886"/>
      <c r="C31" s="900"/>
      <c r="D31" s="901"/>
      <c r="E31" s="903"/>
      <c r="F31" s="903"/>
      <c r="G31" s="1004"/>
      <c r="H31" s="904">
        <f>SUM(E31:G31)</f>
        <v>0</v>
      </c>
      <c r="I31" s="905"/>
      <c r="K31" s="1018"/>
      <c r="L31" s="907"/>
    </row>
    <row r="32" spans="2:12" s="906" customFormat="1" ht="30" hidden="1" customHeight="1">
      <c r="B32" s="886"/>
      <c r="C32" s="1013"/>
      <c r="D32" s="1022"/>
      <c r="E32" s="903"/>
      <c r="F32" s="903"/>
      <c r="G32" s="1004"/>
      <c r="H32" s="904">
        <f>SUM(E32:G32)</f>
        <v>0</v>
      </c>
      <c r="I32" s="905"/>
      <c r="K32" s="1018"/>
      <c r="L32" s="907"/>
    </row>
    <row r="33" spans="2:12" s="906" customFormat="1" ht="30" hidden="1" customHeight="1">
      <c r="B33" s="886"/>
      <c r="C33" s="1015"/>
      <c r="D33" s="1023"/>
      <c r="E33" s="903"/>
      <c r="F33" s="903"/>
      <c r="G33" s="1005"/>
      <c r="H33" s="904">
        <f>SUM(E33:G33)</f>
        <v>0</v>
      </c>
      <c r="I33" s="905"/>
      <c r="K33" s="1018"/>
    </row>
    <row r="34" spans="2:12" s="899" customFormat="1" ht="30" customHeight="1">
      <c r="B34" s="893"/>
      <c r="C34" s="894" t="s">
        <v>129</v>
      </c>
      <c r="D34" s="895" t="s">
        <v>407</v>
      </c>
      <c r="E34" s="896">
        <f>SUM(E35:E41)</f>
        <v>0</v>
      </c>
      <c r="F34" s="896">
        <f>SUM(F35:F41)</f>
        <v>0</v>
      </c>
      <c r="G34" s="896">
        <f>SUM(G35:G41)</f>
        <v>0</v>
      </c>
      <c r="H34" s="896">
        <f>SUM(H35:H41)</f>
        <v>0</v>
      </c>
      <c r="I34" s="898"/>
      <c r="K34" s="1018"/>
    </row>
    <row r="35" spans="2:12" s="906" customFormat="1" ht="30" hidden="1" customHeight="1">
      <c r="B35" s="886"/>
      <c r="C35" s="908" t="s">
        <v>45</v>
      </c>
      <c r="D35" s="909" t="s">
        <v>601</v>
      </c>
      <c r="E35" s="910">
        <f>'FC-3_1_INF_ADIC_CPyG'!G73</f>
        <v>0</v>
      </c>
      <c r="F35" s="903"/>
      <c r="G35" s="1006"/>
      <c r="H35" s="904">
        <f>SUM(E35:G35)</f>
        <v>0</v>
      </c>
      <c r="I35" s="905"/>
      <c r="K35" s="1018"/>
    </row>
    <row r="36" spans="2:12" s="913" customFormat="1" ht="30" hidden="1" customHeight="1">
      <c r="B36" s="911"/>
      <c r="C36" s="900" t="s">
        <v>41</v>
      </c>
      <c r="D36" s="901" t="s">
        <v>103</v>
      </c>
      <c r="E36" s="902">
        <f>'FC-3_CPyG'!G40</f>
        <v>0</v>
      </c>
      <c r="F36" s="903"/>
      <c r="G36" s="1004"/>
      <c r="H36" s="904">
        <f t="shared" ref="H36:H41" si="1">SUM(E36:G36)</f>
        <v>0</v>
      </c>
      <c r="I36" s="912"/>
      <c r="K36" s="1018"/>
    </row>
    <row r="37" spans="2:12" s="913" customFormat="1" ht="30" hidden="1" customHeight="1">
      <c r="B37" s="911"/>
      <c r="C37" s="900"/>
      <c r="D37" s="901"/>
      <c r="E37" s="903"/>
      <c r="F37" s="903"/>
      <c r="G37" s="1004"/>
      <c r="H37" s="904">
        <f t="shared" si="1"/>
        <v>0</v>
      </c>
      <c r="I37" s="912"/>
      <c r="K37" s="1018"/>
    </row>
    <row r="38" spans="2:12" s="913" customFormat="1" ht="30" hidden="1" customHeight="1">
      <c r="B38" s="911"/>
      <c r="C38" s="900"/>
      <c r="D38" s="901"/>
      <c r="E38" s="903"/>
      <c r="F38" s="903"/>
      <c r="G38" s="1004"/>
      <c r="H38" s="904">
        <f t="shared" si="1"/>
        <v>0</v>
      </c>
      <c r="I38" s="912"/>
      <c r="K38" s="1018"/>
    </row>
    <row r="39" spans="2:12" s="913" customFormat="1" ht="30" hidden="1" customHeight="1">
      <c r="B39" s="911"/>
      <c r="C39" s="900"/>
      <c r="D39" s="901"/>
      <c r="E39" s="903"/>
      <c r="F39" s="903"/>
      <c r="G39" s="1004"/>
      <c r="H39" s="904">
        <f t="shared" si="1"/>
        <v>0</v>
      </c>
      <c r="I39" s="912"/>
      <c r="K39" s="1018"/>
    </row>
    <row r="40" spans="2:12" s="913" customFormat="1" ht="30" hidden="1" customHeight="1">
      <c r="B40" s="911"/>
      <c r="C40" s="1013"/>
      <c r="D40" s="1022"/>
      <c r="E40" s="903"/>
      <c r="F40" s="903"/>
      <c r="G40" s="1004"/>
      <c r="H40" s="904">
        <f t="shared" si="1"/>
        <v>0</v>
      </c>
      <c r="I40" s="912"/>
      <c r="K40" s="1018"/>
    </row>
    <row r="41" spans="2:12" s="913" customFormat="1" ht="30" hidden="1" customHeight="1">
      <c r="B41" s="911"/>
      <c r="C41" s="1015"/>
      <c r="D41" s="1024"/>
      <c r="E41" s="903"/>
      <c r="F41" s="903"/>
      <c r="G41" s="1005"/>
      <c r="H41" s="904">
        <f t="shared" si="1"/>
        <v>0</v>
      </c>
      <c r="I41" s="912"/>
      <c r="K41" s="1018"/>
    </row>
    <row r="42" spans="2:12" s="917" customFormat="1" ht="30" customHeight="1">
      <c r="B42" s="914"/>
      <c r="C42" s="1297" t="s">
        <v>408</v>
      </c>
      <c r="D42" s="1298"/>
      <c r="E42" s="915">
        <f>E16+E17+E18+E29+E34</f>
        <v>185000</v>
      </c>
      <c r="F42" s="915">
        <f>F16+F17+F18+F29+F34</f>
        <v>0</v>
      </c>
      <c r="G42" s="915">
        <f>G16+G17+G18+G29+G34</f>
        <v>0</v>
      </c>
      <c r="H42" s="915">
        <f>H16+H17+H18+H29+H34</f>
        <v>185000</v>
      </c>
      <c r="I42" s="916"/>
      <c r="K42" s="1018"/>
    </row>
    <row r="43" spans="2:12" s="881" customFormat="1" ht="16.350000000000001" customHeight="1">
      <c r="B43" s="878"/>
      <c r="C43" s="820"/>
      <c r="D43" s="887"/>
      <c r="E43" s="869"/>
      <c r="F43" s="869"/>
      <c r="G43" s="869"/>
      <c r="H43" s="918"/>
      <c r="I43" s="880"/>
      <c r="K43" s="1019"/>
    </row>
    <row r="44" spans="2:12" s="913" customFormat="1" ht="30" customHeight="1">
      <c r="B44" s="911"/>
      <c r="C44" s="894" t="s">
        <v>131</v>
      </c>
      <c r="D44" s="895" t="s">
        <v>409</v>
      </c>
      <c r="E44" s="896">
        <f>SUM(E45:E47)</f>
        <v>0</v>
      </c>
      <c r="F44" s="896">
        <f>SUM(F45:F47)</f>
        <v>0</v>
      </c>
      <c r="G44" s="896">
        <f>SUM(G45:G47)</f>
        <v>0</v>
      </c>
      <c r="H44" s="896">
        <f>SUM(H45:H47)</f>
        <v>0</v>
      </c>
      <c r="I44" s="912"/>
      <c r="K44" s="1018"/>
    </row>
    <row r="45" spans="2:12" s="906" customFormat="1" ht="30" hidden="1" customHeight="1">
      <c r="B45" s="886"/>
      <c r="C45" s="900" t="s">
        <v>47</v>
      </c>
      <c r="D45" s="919" t="s">
        <v>602</v>
      </c>
      <c r="E45" s="903"/>
      <c r="F45" s="920">
        <f>'FC-7_INF'!K31</f>
        <v>0</v>
      </c>
      <c r="G45" s="1006"/>
      <c r="H45" s="904">
        <f>SUM(E45:G45)</f>
        <v>0</v>
      </c>
      <c r="I45" s="905"/>
      <c r="K45" s="1018"/>
      <c r="L45" s="921" t="s">
        <v>603</v>
      </c>
    </row>
    <row r="46" spans="2:12" s="906" customFormat="1" ht="30" hidden="1" customHeight="1">
      <c r="B46" s="886"/>
      <c r="C46" s="1013"/>
      <c r="D46" s="1014"/>
      <c r="E46" s="903"/>
      <c r="F46" s="903"/>
      <c r="G46" s="1004"/>
      <c r="H46" s="904">
        <f>SUM(E46:G46)</f>
        <v>0</v>
      </c>
      <c r="I46" s="905"/>
      <c r="K46" s="1018"/>
      <c r="L46" s="913"/>
    </row>
    <row r="47" spans="2:12" s="906" customFormat="1" ht="30" hidden="1" customHeight="1">
      <c r="B47" s="886"/>
      <c r="C47" s="1015"/>
      <c r="D47" s="1014"/>
      <c r="E47" s="903"/>
      <c r="F47" s="903"/>
      <c r="G47" s="1005"/>
      <c r="H47" s="904">
        <f>SUM(E47:G47)</f>
        <v>0</v>
      </c>
      <c r="I47" s="905"/>
      <c r="K47" s="1018"/>
      <c r="L47" s="913"/>
    </row>
    <row r="48" spans="2:12" s="913" customFormat="1" ht="30" customHeight="1">
      <c r="B48" s="911"/>
      <c r="C48" s="894" t="s">
        <v>133</v>
      </c>
      <c r="D48" s="895" t="s">
        <v>410</v>
      </c>
      <c r="E48" s="896">
        <f>SUM(E49:E52)</f>
        <v>0</v>
      </c>
      <c r="F48" s="896">
        <f t="shared" ref="F48" si="2">SUM(F49:F52)</f>
        <v>168353.81</v>
      </c>
      <c r="G48" s="896">
        <f>SUM(G49:G52)</f>
        <v>0</v>
      </c>
      <c r="H48" s="896">
        <f>SUM(H49:H52)</f>
        <v>168353.81</v>
      </c>
      <c r="I48" s="912"/>
      <c r="K48" s="1018"/>
    </row>
    <row r="49" spans="2:13" s="925" customFormat="1" ht="30" hidden="1" customHeight="1">
      <c r="B49" s="922"/>
      <c r="C49" s="900" t="s">
        <v>51</v>
      </c>
      <c r="D49" s="919" t="s">
        <v>638</v>
      </c>
      <c r="E49" s="923"/>
      <c r="F49" s="920">
        <f>'FC-9_TRANS_SUBV'!I41</f>
        <v>168353.81</v>
      </c>
      <c r="G49" s="790"/>
      <c r="H49" s="904">
        <f>F49+E49</f>
        <v>168353.81</v>
      </c>
      <c r="I49" s="924"/>
      <c r="K49" s="1018"/>
    </row>
    <row r="50" spans="2:13" s="913" customFormat="1" ht="30" hidden="1" customHeight="1">
      <c r="B50" s="911"/>
      <c r="C50" s="900" t="s">
        <v>51</v>
      </c>
      <c r="D50" s="919" t="s">
        <v>639</v>
      </c>
      <c r="E50" s="923"/>
      <c r="F50" s="920">
        <f>'FC-9_TRANS_SUBV'!H88</f>
        <v>0</v>
      </c>
      <c r="G50" s="790"/>
      <c r="H50" s="904">
        <f>F50+E50</f>
        <v>0</v>
      </c>
      <c r="I50" s="912"/>
      <c r="K50" s="1018"/>
    </row>
    <row r="51" spans="2:13" s="913" customFormat="1" ht="30" hidden="1" customHeight="1">
      <c r="B51" s="911"/>
      <c r="C51" s="1013"/>
      <c r="D51" s="1022"/>
      <c r="E51" s="903"/>
      <c r="F51" s="903"/>
      <c r="G51" s="1004"/>
      <c r="H51" s="904">
        <f>SUM(E51:G51)</f>
        <v>0</v>
      </c>
      <c r="I51" s="912"/>
      <c r="K51" s="1018"/>
      <c r="L51" s="907"/>
    </row>
    <row r="52" spans="2:13" s="913" customFormat="1" ht="30" hidden="1" customHeight="1">
      <c r="B52" s="911"/>
      <c r="C52" s="1015"/>
      <c r="D52" s="1024"/>
      <c r="E52" s="903"/>
      <c r="F52" s="903"/>
      <c r="G52" s="1005"/>
      <c r="H52" s="904">
        <f>SUM(E52:G52)</f>
        <v>0</v>
      </c>
      <c r="I52" s="912"/>
      <c r="K52" s="1018"/>
      <c r="L52" s="907"/>
    </row>
    <row r="53" spans="2:13" s="928" customFormat="1" ht="30" customHeight="1">
      <c r="B53" s="926"/>
      <c r="C53" s="1290" t="s">
        <v>411</v>
      </c>
      <c r="D53" s="1291"/>
      <c r="E53" s="889">
        <f>E44+E48</f>
        <v>0</v>
      </c>
      <c r="F53" s="889">
        <f>F44+F48</f>
        <v>168353.81</v>
      </c>
      <c r="G53" s="889">
        <f t="shared" ref="G53:H53" si="3">G44+G48</f>
        <v>0</v>
      </c>
      <c r="H53" s="889">
        <f t="shared" si="3"/>
        <v>168353.81</v>
      </c>
      <c r="I53" s="927"/>
      <c r="K53" s="1018"/>
    </row>
    <row r="54" spans="2:13" s="881" customFormat="1" ht="15" customHeight="1">
      <c r="B54" s="878"/>
      <c r="C54" s="820"/>
      <c r="D54" s="887"/>
      <c r="E54" s="869"/>
      <c r="F54" s="869"/>
      <c r="G54" s="869"/>
      <c r="H54" s="918"/>
      <c r="I54" s="880"/>
      <c r="K54" s="1019"/>
    </row>
    <row r="55" spans="2:13" s="913" customFormat="1" ht="30" customHeight="1">
      <c r="B55" s="911"/>
      <c r="C55" s="929" t="s">
        <v>147</v>
      </c>
      <c r="D55" s="525" t="s">
        <v>412</v>
      </c>
      <c r="E55" s="930">
        <f>SUM(E56:E61)</f>
        <v>0</v>
      </c>
      <c r="F55" s="930">
        <f>SUM(F56:F61)</f>
        <v>0</v>
      </c>
      <c r="G55" s="930">
        <f>SUM(G56:G61)</f>
        <v>0</v>
      </c>
      <c r="H55" s="930">
        <f>SUM(H56:H61)</f>
        <v>0</v>
      </c>
      <c r="I55" s="912"/>
      <c r="K55" s="1018"/>
    </row>
    <row r="56" spans="2:13" s="906" customFormat="1" ht="30" hidden="1" customHeight="1">
      <c r="B56" s="886"/>
      <c r="C56" s="900" t="s">
        <v>49</v>
      </c>
      <c r="D56" s="919" t="s">
        <v>604</v>
      </c>
      <c r="E56" s="931"/>
      <c r="F56" s="920">
        <f>-'FC-8_INV_FINANCIERAS'!H25</f>
        <v>0</v>
      </c>
      <c r="G56" s="790"/>
      <c r="H56" s="904">
        <f>SUM(E56:G56)</f>
        <v>0</v>
      </c>
      <c r="I56" s="905"/>
      <c r="K56" s="1018"/>
      <c r="L56" s="921" t="s">
        <v>603</v>
      </c>
      <c r="M56" s="925"/>
    </row>
    <row r="57" spans="2:13" s="925" customFormat="1" ht="30" hidden="1" customHeight="1">
      <c r="B57" s="922"/>
      <c r="C57" s="900" t="s">
        <v>49</v>
      </c>
      <c r="D57" s="919" t="s">
        <v>605</v>
      </c>
      <c r="E57" s="923"/>
      <c r="F57" s="920">
        <f>-'FC-8_INV_FINANCIERAS'!H34</f>
        <v>0</v>
      </c>
      <c r="G57" s="1007"/>
      <c r="H57" s="904">
        <f t="shared" ref="H57:H68" si="4">SUM(E57:G57)</f>
        <v>0</v>
      </c>
      <c r="I57" s="924"/>
      <c r="K57" s="1018"/>
      <c r="L57" s="921" t="s">
        <v>603</v>
      </c>
    </row>
    <row r="58" spans="2:13" s="925" customFormat="1" ht="30" hidden="1" customHeight="1">
      <c r="B58" s="922"/>
      <c r="C58" s="900" t="s">
        <v>49</v>
      </c>
      <c r="D58" s="919" t="s">
        <v>606</v>
      </c>
      <c r="E58" s="923"/>
      <c r="F58" s="920">
        <f>-'FC-8_INV_FINANCIERAS'!H49</f>
        <v>0</v>
      </c>
      <c r="G58" s="791"/>
      <c r="H58" s="904">
        <f t="shared" si="4"/>
        <v>0</v>
      </c>
      <c r="I58" s="924"/>
      <c r="K58" s="1018"/>
      <c r="L58" s="921" t="s">
        <v>603</v>
      </c>
    </row>
    <row r="59" spans="2:13" s="925" customFormat="1" ht="30" hidden="1" customHeight="1">
      <c r="B59" s="922"/>
      <c r="C59" s="900" t="s">
        <v>49</v>
      </c>
      <c r="D59" s="919" t="s">
        <v>607</v>
      </c>
      <c r="E59" s="923"/>
      <c r="F59" s="920">
        <f>-'FC-8_INV_FINANCIERAS'!H58</f>
        <v>0</v>
      </c>
      <c r="G59" s="791"/>
      <c r="H59" s="904">
        <f t="shared" si="4"/>
        <v>0</v>
      </c>
      <c r="I59" s="924"/>
      <c r="K59" s="1018"/>
      <c r="L59" s="921" t="s">
        <v>603</v>
      </c>
    </row>
    <row r="60" spans="2:13" s="925" customFormat="1" ht="30" hidden="1" customHeight="1">
      <c r="B60" s="922"/>
      <c r="C60" s="1013"/>
      <c r="D60" s="1022"/>
      <c r="E60" s="903"/>
      <c r="F60" s="903"/>
      <c r="G60" s="1004"/>
      <c r="H60" s="904">
        <f t="shared" si="4"/>
        <v>0</v>
      </c>
      <c r="I60" s="924"/>
      <c r="K60" s="1018"/>
      <c r="L60" s="933"/>
    </row>
    <row r="61" spans="2:13" s="925" customFormat="1" ht="30" hidden="1" customHeight="1">
      <c r="B61" s="922"/>
      <c r="C61" s="1015"/>
      <c r="D61" s="1024"/>
      <c r="E61" s="903"/>
      <c r="F61" s="903"/>
      <c r="G61" s="1005"/>
      <c r="H61" s="904">
        <f>SUM(E61:G61)</f>
        <v>0</v>
      </c>
      <c r="I61" s="924"/>
      <c r="K61" s="1018"/>
      <c r="L61" s="933"/>
    </row>
    <row r="62" spans="2:13" s="913" customFormat="1" ht="30" customHeight="1">
      <c r="B62" s="911"/>
      <c r="C62" s="934" t="s">
        <v>148</v>
      </c>
      <c r="D62" s="935" t="s">
        <v>413</v>
      </c>
      <c r="E62" s="936">
        <f>SUM(E63:E70)</f>
        <v>0</v>
      </c>
      <c r="F62" s="936">
        <f>SUM(F63:F70)</f>
        <v>1655</v>
      </c>
      <c r="G62" s="936">
        <f>SUM(G63:G70)</f>
        <v>0</v>
      </c>
      <c r="H62" s="936">
        <f>SUM(H63:H70)</f>
        <v>1655</v>
      </c>
      <c r="I62" s="912"/>
      <c r="K62" s="1018"/>
    </row>
    <row r="63" spans="2:13" s="925" customFormat="1" ht="30" hidden="1" customHeight="1">
      <c r="B63" s="922"/>
      <c r="C63" s="900" t="s">
        <v>53</v>
      </c>
      <c r="D63" s="919" t="s">
        <v>640</v>
      </c>
      <c r="E63" s="923"/>
      <c r="F63" s="920">
        <f>'FC-10_DEUDAS'!M43</f>
        <v>1655</v>
      </c>
      <c r="G63" s="1008"/>
      <c r="H63" s="904">
        <f t="shared" si="4"/>
        <v>1655</v>
      </c>
      <c r="I63" s="924"/>
      <c r="K63" s="1018"/>
    </row>
    <row r="64" spans="2:13" s="925" customFormat="1" ht="30" hidden="1" customHeight="1">
      <c r="B64" s="922"/>
      <c r="C64" s="900"/>
      <c r="D64" s="919" t="s">
        <v>646</v>
      </c>
      <c r="E64" s="923"/>
      <c r="F64" s="938"/>
      <c r="G64" s="1008"/>
      <c r="H64" s="904">
        <f t="shared" si="4"/>
        <v>0</v>
      </c>
      <c r="I64" s="924"/>
      <c r="K64" s="1018"/>
      <c r="L64" s="907" t="s">
        <v>679</v>
      </c>
    </row>
    <row r="65" spans="2:12" s="925" customFormat="1" ht="30" hidden="1" customHeight="1">
      <c r="B65" s="922"/>
      <c r="C65" s="900"/>
      <c r="D65" s="919" t="s">
        <v>608</v>
      </c>
      <c r="E65" s="923"/>
      <c r="F65" s="939"/>
      <c r="G65" s="791"/>
      <c r="H65" s="904">
        <f t="shared" si="4"/>
        <v>0</v>
      </c>
      <c r="I65" s="924"/>
      <c r="K65" s="1018"/>
      <c r="L65" s="907" t="s">
        <v>679</v>
      </c>
    </row>
    <row r="66" spans="2:12" s="925" customFormat="1" ht="30" hidden="1" customHeight="1">
      <c r="B66" s="922"/>
      <c r="C66" s="900" t="s">
        <v>53</v>
      </c>
      <c r="D66" s="919" t="s">
        <v>609</v>
      </c>
      <c r="E66" s="923"/>
      <c r="F66" s="920">
        <f>'FC-10_DEUDAS'!M75</f>
        <v>0</v>
      </c>
      <c r="G66" s="1008"/>
      <c r="H66" s="904">
        <f t="shared" si="4"/>
        <v>0</v>
      </c>
      <c r="I66" s="924"/>
      <c r="K66" s="1018"/>
    </row>
    <row r="67" spans="2:12" s="925" customFormat="1" ht="30" hidden="1" customHeight="1">
      <c r="B67" s="922"/>
      <c r="C67" s="900" t="s">
        <v>53</v>
      </c>
      <c r="D67" s="919" t="s">
        <v>610</v>
      </c>
      <c r="E67" s="923"/>
      <c r="F67" s="920">
        <f>'FC-10_DEUDAS'!M107</f>
        <v>0</v>
      </c>
      <c r="G67" s="791"/>
      <c r="H67" s="904">
        <f t="shared" si="4"/>
        <v>0</v>
      </c>
      <c r="I67" s="924"/>
      <c r="K67" s="1018"/>
    </row>
    <row r="68" spans="2:12" s="925" customFormat="1" ht="30" hidden="1" customHeight="1">
      <c r="B68" s="922"/>
      <c r="C68" s="900"/>
      <c r="D68" s="919" t="s">
        <v>611</v>
      </c>
      <c r="E68" s="923"/>
      <c r="F68" s="939"/>
      <c r="G68" s="791"/>
      <c r="H68" s="904">
        <f t="shared" si="4"/>
        <v>0</v>
      </c>
      <c r="I68" s="924"/>
      <c r="K68" s="1018"/>
      <c r="L68" s="907" t="s">
        <v>679</v>
      </c>
    </row>
    <row r="69" spans="2:12" s="925" customFormat="1" ht="30" hidden="1" customHeight="1">
      <c r="B69" s="922"/>
      <c r="C69" s="1013"/>
      <c r="D69" s="1022"/>
      <c r="E69" s="903"/>
      <c r="F69" s="903"/>
      <c r="G69" s="1004"/>
      <c r="H69" s="904">
        <f>SUM(E69:G69)</f>
        <v>0</v>
      </c>
      <c r="I69" s="924"/>
      <c r="K69" s="1018"/>
      <c r="L69" s="907"/>
    </row>
    <row r="70" spans="2:12" s="925" customFormat="1" ht="30" hidden="1" customHeight="1">
      <c r="B70" s="922"/>
      <c r="C70" s="1015"/>
      <c r="D70" s="1024"/>
      <c r="E70" s="903"/>
      <c r="F70" s="903"/>
      <c r="G70" s="1005"/>
      <c r="H70" s="904">
        <f>SUM(E70:G70)</f>
        <v>0</v>
      </c>
      <c r="I70" s="924"/>
      <c r="K70" s="1018"/>
      <c r="L70" s="907"/>
    </row>
    <row r="71" spans="2:12" s="940" customFormat="1" ht="30" customHeight="1">
      <c r="B71" s="882"/>
      <c r="C71" s="1290" t="s">
        <v>414</v>
      </c>
      <c r="D71" s="1291"/>
      <c r="E71" s="889">
        <f>E55+E62</f>
        <v>0</v>
      </c>
      <c r="F71" s="889">
        <f>F55+F62</f>
        <v>1655</v>
      </c>
      <c r="G71" s="889">
        <f>G55+G62</f>
        <v>0</v>
      </c>
      <c r="H71" s="889">
        <f>H55+H62</f>
        <v>1655</v>
      </c>
      <c r="I71" s="884"/>
      <c r="K71" s="1018"/>
    </row>
    <row r="72" spans="2:12" s="881" customFormat="1" ht="16.350000000000001" customHeight="1">
      <c r="B72" s="878"/>
      <c r="C72" s="887"/>
      <c r="D72" s="868"/>
      <c r="E72" s="869"/>
      <c r="F72" s="869"/>
      <c r="G72" s="869"/>
      <c r="H72" s="941"/>
      <c r="I72" s="880"/>
      <c r="K72" s="1019"/>
    </row>
    <row r="73" spans="2:12" s="945" customFormat="1" ht="30" customHeight="1" thickBot="1">
      <c r="B73" s="942"/>
      <c r="C73" s="1302" t="s">
        <v>612</v>
      </c>
      <c r="D73" s="1303"/>
      <c r="E73" s="943">
        <f>E71+E53+E42</f>
        <v>185000</v>
      </c>
      <c r="F73" s="943">
        <f>F71+F53+F42</f>
        <v>170008.81</v>
      </c>
      <c r="G73" s="943">
        <f>G71+G53+G42</f>
        <v>0</v>
      </c>
      <c r="H73" s="943">
        <f>H71+H53+H42</f>
        <v>355008.81</v>
      </c>
      <c r="I73" s="944"/>
      <c r="K73" s="1018"/>
    </row>
    <row r="74" spans="2:12" s="881" customFormat="1" ht="14.1" customHeight="1">
      <c r="B74" s="878"/>
      <c r="C74" s="820"/>
      <c r="D74" s="887"/>
      <c r="E74" s="869"/>
      <c r="F74" s="869"/>
      <c r="G74" s="869"/>
      <c r="H74" s="918"/>
      <c r="I74" s="880"/>
      <c r="K74" s="1019"/>
    </row>
    <row r="75" spans="2:12" s="881" customFormat="1" ht="30" customHeight="1">
      <c r="B75" s="878"/>
      <c r="C75" s="1304" t="s">
        <v>416</v>
      </c>
      <c r="D75" s="1305"/>
      <c r="E75" s="946">
        <f>SUM(E76:E83)</f>
        <v>119132.72</v>
      </c>
      <c r="F75" s="946">
        <f>SUM(F76:F83)</f>
        <v>0</v>
      </c>
      <c r="G75" s="946">
        <f>SUM(G76:G83)</f>
        <v>0</v>
      </c>
      <c r="H75" s="946">
        <f>SUM(H76:H83)</f>
        <v>119132.72</v>
      </c>
      <c r="I75" s="880"/>
      <c r="K75" s="1018"/>
    </row>
    <row r="76" spans="2:12" s="913" customFormat="1" ht="30" hidden="1" customHeight="1">
      <c r="B76" s="911"/>
      <c r="C76" s="900" t="s">
        <v>41</v>
      </c>
      <c r="D76" s="901" t="s">
        <v>84</v>
      </c>
      <c r="E76" s="902">
        <f>IF('FC-3_CPyG'!G28&gt;0,'FC-3_CPyG'!G28,0)</f>
        <v>0</v>
      </c>
      <c r="F76" s="903"/>
      <c r="G76" s="903"/>
      <c r="H76" s="904">
        <f t="shared" ref="H76:H83" si="5">F76+E76</f>
        <v>0</v>
      </c>
      <c r="I76" s="912"/>
      <c r="K76" s="1018"/>
      <c r="L76" s="907" t="s">
        <v>613</v>
      </c>
    </row>
    <row r="77" spans="2:12" s="913" customFormat="1" ht="30" hidden="1" customHeight="1">
      <c r="B77" s="911"/>
      <c r="C77" s="900" t="s">
        <v>41</v>
      </c>
      <c r="D77" s="901" t="s">
        <v>698</v>
      </c>
      <c r="E77" s="902">
        <f>'FC-3_CPyG'!G29</f>
        <v>0</v>
      </c>
      <c r="F77" s="903"/>
      <c r="G77" s="903"/>
      <c r="H77" s="904">
        <f t="shared" si="5"/>
        <v>0</v>
      </c>
      <c r="I77" s="912"/>
      <c r="K77" s="1018"/>
      <c r="L77" s="907" t="s">
        <v>614</v>
      </c>
    </row>
    <row r="78" spans="2:12" s="913" customFormat="1" ht="30" hidden="1" customHeight="1">
      <c r="B78" s="911"/>
      <c r="C78" s="900" t="s">
        <v>41</v>
      </c>
      <c r="D78" s="901" t="s">
        <v>701</v>
      </c>
      <c r="E78" s="902">
        <f>'FC-3_CPyG'!G35</f>
        <v>119132.72</v>
      </c>
      <c r="F78" s="903"/>
      <c r="G78" s="903"/>
      <c r="H78" s="904">
        <f t="shared" si="5"/>
        <v>119132.72</v>
      </c>
      <c r="I78" s="912"/>
      <c r="K78" s="1018"/>
    </row>
    <row r="79" spans="2:12" s="913" customFormat="1" ht="30" hidden="1" customHeight="1">
      <c r="B79" s="911"/>
      <c r="C79" s="900" t="s">
        <v>41</v>
      </c>
      <c r="D79" s="901" t="s">
        <v>702</v>
      </c>
      <c r="E79" s="902">
        <f>'FC-3_CPyG'!G36</f>
        <v>0</v>
      </c>
      <c r="F79" s="903"/>
      <c r="G79" s="903"/>
      <c r="H79" s="904">
        <f t="shared" si="5"/>
        <v>0</v>
      </c>
      <c r="I79" s="912"/>
      <c r="K79" s="1018"/>
    </row>
    <row r="80" spans="2:12" s="913" customFormat="1" ht="30" hidden="1" customHeight="1">
      <c r="B80" s="911"/>
      <c r="C80" s="900" t="s">
        <v>41</v>
      </c>
      <c r="D80" s="901" t="s">
        <v>703</v>
      </c>
      <c r="E80" s="902">
        <f>IF('FC-3_CPyG'!G37&gt;0,'FC-3_CPyG'!G37,0)</f>
        <v>0</v>
      </c>
      <c r="F80" s="903"/>
      <c r="G80" s="903"/>
      <c r="H80" s="904">
        <f t="shared" si="5"/>
        <v>0</v>
      </c>
      <c r="I80" s="912"/>
      <c r="K80" s="1018"/>
    </row>
    <row r="81" spans="2:12" s="913" customFormat="1" ht="30" hidden="1" customHeight="1">
      <c r="B81" s="911"/>
      <c r="C81" s="900" t="s">
        <v>41</v>
      </c>
      <c r="D81" s="901" t="s">
        <v>111</v>
      </c>
      <c r="E81" s="902">
        <f>IF('FC-3_CPyG'!G44&gt;0,'FC-3_CPyG'!G44,0)</f>
        <v>0</v>
      </c>
      <c r="F81" s="903"/>
      <c r="G81" s="903"/>
      <c r="H81" s="904">
        <f t="shared" si="5"/>
        <v>0</v>
      </c>
      <c r="I81" s="912"/>
      <c r="K81" s="1018"/>
    </row>
    <row r="82" spans="2:12" s="913" customFormat="1" ht="30" hidden="1" customHeight="1">
      <c r="B82" s="911"/>
      <c r="C82" s="900"/>
      <c r="D82" s="901"/>
      <c r="E82" s="903"/>
      <c r="F82" s="903"/>
      <c r="G82" s="1004"/>
      <c r="H82" s="904">
        <f t="shared" si="5"/>
        <v>0</v>
      </c>
      <c r="I82" s="912"/>
      <c r="K82" s="1018"/>
    </row>
    <row r="83" spans="2:12" s="913" customFormat="1" ht="30" hidden="1" customHeight="1">
      <c r="B83" s="911"/>
      <c r="C83" s="900"/>
      <c r="D83" s="901"/>
      <c r="E83" s="903"/>
      <c r="F83" s="903"/>
      <c r="G83" s="1004"/>
      <c r="H83" s="904">
        <f t="shared" si="5"/>
        <v>0</v>
      </c>
      <c r="I83" s="912"/>
      <c r="K83" s="1018"/>
    </row>
    <row r="84" spans="2:12" s="913" customFormat="1" ht="17.100000000000001" customHeight="1">
      <c r="B84" s="911"/>
      <c r="C84" s="947"/>
      <c r="D84" s="947"/>
      <c r="E84" s="947"/>
      <c r="F84" s="947"/>
      <c r="G84" s="947"/>
      <c r="H84" s="947"/>
      <c r="I84" s="912"/>
      <c r="K84" s="1020"/>
    </row>
    <row r="85" spans="2:12" s="952" customFormat="1" ht="30" customHeight="1" thickBot="1">
      <c r="B85" s="948"/>
      <c r="C85" s="1300" t="s">
        <v>615</v>
      </c>
      <c r="D85" s="1301"/>
      <c r="E85" s="949">
        <f>E73+E75</f>
        <v>304132.71999999997</v>
      </c>
      <c r="F85" s="949">
        <f t="shared" ref="F85:H85" si="6">F73+F75</f>
        <v>170008.81</v>
      </c>
      <c r="G85" s="949">
        <f t="shared" si="6"/>
        <v>0</v>
      </c>
      <c r="H85" s="949">
        <f t="shared" si="6"/>
        <v>474141.53</v>
      </c>
      <c r="I85" s="950"/>
      <c r="J85" s="951"/>
      <c r="K85" s="1018"/>
    </row>
    <row r="86" spans="2:12" s="881" customFormat="1" ht="16.350000000000001" customHeight="1">
      <c r="B86" s="878"/>
      <c r="C86" s="953"/>
      <c r="D86" s="953"/>
      <c r="E86" s="954"/>
      <c r="F86" s="954"/>
      <c r="G86" s="954"/>
      <c r="H86" s="955"/>
      <c r="I86" s="880"/>
      <c r="K86" s="1019"/>
    </row>
    <row r="87" spans="2:12" s="881" customFormat="1" ht="16.350000000000001" customHeight="1">
      <c r="B87" s="878"/>
      <c r="C87" s="953"/>
      <c r="D87" s="953"/>
      <c r="E87" s="954"/>
      <c r="F87" s="954"/>
      <c r="G87" s="954"/>
      <c r="H87" s="955"/>
      <c r="I87" s="880"/>
      <c r="K87" s="1019"/>
    </row>
    <row r="88" spans="2:12" s="891" customFormat="1" ht="30" customHeight="1">
      <c r="B88" s="888"/>
      <c r="C88" s="1295" t="s">
        <v>418</v>
      </c>
      <c r="D88" s="1296"/>
      <c r="E88" s="956"/>
      <c r="F88" s="956"/>
      <c r="G88" s="956"/>
      <c r="H88" s="957" t="s">
        <v>263</v>
      </c>
      <c r="I88" s="890"/>
      <c r="K88" s="1018"/>
    </row>
    <row r="89" spans="2:12" ht="16.350000000000001" customHeight="1">
      <c r="B89" s="886"/>
      <c r="C89" s="892"/>
      <c r="D89" s="887"/>
      <c r="E89" s="869"/>
      <c r="F89" s="869"/>
      <c r="G89" s="869"/>
      <c r="H89" s="475"/>
      <c r="I89" s="876"/>
      <c r="K89" s="1021"/>
    </row>
    <row r="90" spans="2:12" s="899" customFormat="1" ht="30" customHeight="1">
      <c r="B90" s="893"/>
      <c r="C90" s="894" t="s">
        <v>121</v>
      </c>
      <c r="D90" s="895" t="s">
        <v>419</v>
      </c>
      <c r="E90" s="896">
        <f>SUM(E91:E94)</f>
        <v>155122.04</v>
      </c>
      <c r="F90" s="896">
        <f>SUM(F91:F94)</f>
        <v>0</v>
      </c>
      <c r="G90" s="896">
        <f>SUM(G91:G94)</f>
        <v>0</v>
      </c>
      <c r="H90" s="896">
        <f>SUM(H91:H94)</f>
        <v>155122.04</v>
      </c>
      <c r="I90" s="898"/>
      <c r="K90" s="1018"/>
    </row>
    <row r="91" spans="2:12" s="881" customFormat="1" ht="30" hidden="1" customHeight="1">
      <c r="B91" s="878"/>
      <c r="C91" s="900" t="s">
        <v>41</v>
      </c>
      <c r="D91" s="901" t="s">
        <v>90</v>
      </c>
      <c r="E91" s="902">
        <f>-'FC-3_CPyG'!G32</f>
        <v>155122.04</v>
      </c>
      <c r="F91" s="903"/>
      <c r="G91" s="903"/>
      <c r="H91" s="904">
        <f>F91+E91</f>
        <v>155122.04</v>
      </c>
      <c r="I91" s="880"/>
      <c r="K91" s="1018"/>
    </row>
    <row r="92" spans="2:12" s="881" customFormat="1" ht="30" hidden="1" customHeight="1">
      <c r="B92" s="878"/>
      <c r="C92" s="900"/>
      <c r="D92" s="901"/>
      <c r="E92" s="903"/>
      <c r="F92" s="903"/>
      <c r="G92" s="1004"/>
      <c r="H92" s="904">
        <f>F92+E92</f>
        <v>0</v>
      </c>
      <c r="I92" s="880"/>
      <c r="K92" s="1018"/>
    </row>
    <row r="93" spans="2:12" s="881" customFormat="1" ht="30" hidden="1" customHeight="1">
      <c r="B93" s="878"/>
      <c r="C93" s="1013"/>
      <c r="D93" s="1022"/>
      <c r="E93" s="903"/>
      <c r="F93" s="903"/>
      <c r="G93" s="1004"/>
      <c r="H93" s="904">
        <f>SUM(E93:G93)</f>
        <v>0</v>
      </c>
      <c r="I93" s="880"/>
      <c r="K93" s="1018"/>
    </row>
    <row r="94" spans="2:12" s="881" customFormat="1" ht="30" hidden="1" customHeight="1">
      <c r="B94" s="878"/>
      <c r="C94" s="1015"/>
      <c r="D94" s="1023"/>
      <c r="E94" s="903"/>
      <c r="F94" s="903"/>
      <c r="G94" s="1005"/>
      <c r="H94" s="904">
        <f>SUM(E94:G94)</f>
        <v>0</v>
      </c>
      <c r="I94" s="880"/>
      <c r="K94" s="1018"/>
    </row>
    <row r="95" spans="2:12" s="899" customFormat="1" ht="30" customHeight="1">
      <c r="B95" s="893"/>
      <c r="C95" s="958" t="s">
        <v>124</v>
      </c>
      <c r="D95" s="959" t="s">
        <v>420</v>
      </c>
      <c r="E95" s="960">
        <f>SUM(E96:E101)</f>
        <v>147904.34</v>
      </c>
      <c r="F95" s="960">
        <f>SUM(F96:F101)</f>
        <v>0</v>
      </c>
      <c r="G95" s="960">
        <f>SUM(G96:G101)</f>
        <v>0</v>
      </c>
      <c r="H95" s="960">
        <f>SUM(H96:H101)</f>
        <v>147904.34</v>
      </c>
      <c r="I95" s="898"/>
      <c r="K95" s="1018"/>
    </row>
    <row r="96" spans="2:12" s="881" customFormat="1" ht="30" hidden="1" customHeight="1">
      <c r="B96" s="878"/>
      <c r="C96" s="900" t="s">
        <v>616</v>
      </c>
      <c r="D96" s="901" t="s">
        <v>736</v>
      </c>
      <c r="E96" s="902">
        <f>-'FC-3_CPyG'!G30</f>
        <v>0</v>
      </c>
      <c r="F96" s="903"/>
      <c r="G96" s="903"/>
      <c r="H96" s="904">
        <f>SUM(E96:G96)</f>
        <v>0</v>
      </c>
      <c r="I96" s="880"/>
      <c r="K96" s="1018"/>
      <c r="L96" s="907" t="s">
        <v>681</v>
      </c>
    </row>
    <row r="97" spans="2:12" s="881" customFormat="1" ht="30" hidden="1" customHeight="1">
      <c r="B97" s="878"/>
      <c r="C97" s="900" t="s">
        <v>41</v>
      </c>
      <c r="D97" s="901" t="s">
        <v>700</v>
      </c>
      <c r="E97" s="902">
        <f>-'FC-3_CPyG'!G33</f>
        <v>147904.34</v>
      </c>
      <c r="F97" s="903"/>
      <c r="G97" s="903"/>
      <c r="H97" s="904">
        <f t="shared" ref="H97:H106" si="7">SUM(E97:G97)</f>
        <v>147904.34</v>
      </c>
      <c r="I97" s="880"/>
      <c r="K97" s="1018"/>
    </row>
    <row r="98" spans="2:12" s="881" customFormat="1" ht="30" hidden="1" customHeight="1">
      <c r="B98" s="878"/>
      <c r="C98" s="900" t="s">
        <v>41</v>
      </c>
      <c r="D98" s="901" t="s">
        <v>617</v>
      </c>
      <c r="E98" s="902">
        <f>-'FC-3_CPyG'!G48</f>
        <v>0</v>
      </c>
      <c r="F98" s="903"/>
      <c r="G98" s="903"/>
      <c r="H98" s="904">
        <f t="shared" si="7"/>
        <v>0</v>
      </c>
      <c r="I98" s="880"/>
      <c r="K98" s="1018"/>
    </row>
    <row r="99" spans="2:12" s="966" customFormat="1" ht="30" hidden="1" customHeight="1">
      <c r="B99" s="961"/>
      <c r="C99" s="962"/>
      <c r="D99" s="963" t="s">
        <v>618</v>
      </c>
      <c r="E99" s="964"/>
      <c r="F99" s="1007"/>
      <c r="G99" s="1007"/>
      <c r="H99" s="904">
        <f t="shared" si="7"/>
        <v>0</v>
      </c>
      <c r="I99" s="965"/>
      <c r="K99" s="1018"/>
      <c r="L99" s="907" t="s">
        <v>679</v>
      </c>
    </row>
    <row r="100" spans="2:12" s="881" customFormat="1" ht="30" hidden="1" customHeight="1">
      <c r="B100" s="878"/>
      <c r="C100" s="1013"/>
      <c r="D100" s="1022"/>
      <c r="E100" s="903"/>
      <c r="F100" s="903"/>
      <c r="G100" s="1004"/>
      <c r="H100" s="904">
        <f t="shared" si="7"/>
        <v>0</v>
      </c>
      <c r="I100" s="880"/>
      <c r="K100" s="1018"/>
    </row>
    <row r="101" spans="2:12" s="881" customFormat="1" ht="30" hidden="1" customHeight="1">
      <c r="B101" s="878"/>
      <c r="C101" s="1015"/>
      <c r="D101" s="1023"/>
      <c r="E101" s="903"/>
      <c r="F101" s="903"/>
      <c r="G101" s="1005"/>
      <c r="H101" s="904">
        <f t="shared" si="7"/>
        <v>0</v>
      </c>
      <c r="I101" s="880"/>
      <c r="K101" s="1018"/>
    </row>
    <row r="102" spans="2:12" s="899" customFormat="1" ht="30" customHeight="1">
      <c r="B102" s="893"/>
      <c r="C102" s="958" t="s">
        <v>126</v>
      </c>
      <c r="D102" s="959" t="s">
        <v>178</v>
      </c>
      <c r="E102" s="960">
        <f>SUM(E103:E107)</f>
        <v>0</v>
      </c>
      <c r="F102" s="960">
        <f t="shared" ref="F102:H102" si="8">SUM(F103:F107)</f>
        <v>0</v>
      </c>
      <c r="G102" s="960">
        <f t="shared" si="8"/>
        <v>0</v>
      </c>
      <c r="H102" s="960">
        <f t="shared" si="8"/>
        <v>0</v>
      </c>
      <c r="I102" s="898"/>
      <c r="K102" s="1018"/>
    </row>
    <row r="103" spans="2:12" s="881" customFormat="1" ht="30" hidden="1" customHeight="1">
      <c r="B103" s="878"/>
      <c r="C103" s="900" t="s">
        <v>41</v>
      </c>
      <c r="D103" s="901" t="s">
        <v>105</v>
      </c>
      <c r="E103" s="902">
        <f>-'FC-3_CPyG'!G41</f>
        <v>0</v>
      </c>
      <c r="F103" s="903"/>
      <c r="G103" s="903"/>
      <c r="H103" s="904">
        <f>SUM(E103:G103)</f>
        <v>0</v>
      </c>
      <c r="I103" s="880"/>
      <c r="K103" s="1018"/>
    </row>
    <row r="104" spans="2:12" s="881" customFormat="1" ht="30" hidden="1" customHeight="1">
      <c r="B104" s="878"/>
      <c r="C104" s="900"/>
      <c r="D104" s="901"/>
      <c r="E104" s="903"/>
      <c r="F104" s="903"/>
      <c r="G104" s="1004"/>
      <c r="H104" s="904">
        <f t="shared" si="7"/>
        <v>0</v>
      </c>
      <c r="I104" s="880"/>
      <c r="K104" s="1018"/>
    </row>
    <row r="105" spans="2:12" s="881" customFormat="1" ht="30" hidden="1" customHeight="1">
      <c r="B105" s="878"/>
      <c r="C105" s="900"/>
      <c r="D105" s="901"/>
      <c r="E105" s="903"/>
      <c r="F105" s="903"/>
      <c r="G105" s="1004"/>
      <c r="H105" s="904">
        <f>SUM(E105:G105)</f>
        <v>0</v>
      </c>
      <c r="I105" s="880"/>
      <c r="K105" s="1018"/>
    </row>
    <row r="106" spans="2:12" s="881" customFormat="1" ht="30" hidden="1" customHeight="1">
      <c r="B106" s="878"/>
      <c r="C106" s="1013"/>
      <c r="D106" s="1022"/>
      <c r="E106" s="903"/>
      <c r="F106" s="903"/>
      <c r="G106" s="1004"/>
      <c r="H106" s="904">
        <f t="shared" si="7"/>
        <v>0</v>
      </c>
      <c r="I106" s="880"/>
      <c r="K106" s="1018"/>
    </row>
    <row r="107" spans="2:12" s="881" customFormat="1" ht="30" hidden="1" customHeight="1">
      <c r="B107" s="878"/>
      <c r="C107" s="1015"/>
      <c r="D107" s="1024"/>
      <c r="E107" s="903"/>
      <c r="F107" s="903"/>
      <c r="G107" s="1005"/>
      <c r="H107" s="904">
        <f>SUM(E107:G107)</f>
        <v>0</v>
      </c>
      <c r="I107" s="880"/>
      <c r="K107" s="1018"/>
    </row>
    <row r="108" spans="2:12" s="899" customFormat="1" ht="30" customHeight="1">
      <c r="B108" s="893"/>
      <c r="C108" s="958" t="s">
        <v>128</v>
      </c>
      <c r="D108" s="959" t="s">
        <v>421</v>
      </c>
      <c r="E108" s="960">
        <f>SUM(E109:E111)</f>
        <v>0</v>
      </c>
      <c r="F108" s="960">
        <f>SUM(F109:F111)</f>
        <v>0</v>
      </c>
      <c r="G108" s="960">
        <f>SUM(G109:G111)</f>
        <v>0</v>
      </c>
      <c r="H108" s="960">
        <f>SUM(H109:H111)</f>
        <v>0</v>
      </c>
      <c r="I108" s="898"/>
      <c r="K108" s="1018"/>
    </row>
    <row r="109" spans="2:12" s="881" customFormat="1" ht="30" hidden="1" customHeight="1">
      <c r="B109" s="878"/>
      <c r="C109" s="900" t="s">
        <v>41</v>
      </c>
      <c r="D109" s="901" t="s">
        <v>693</v>
      </c>
      <c r="E109" s="902">
        <f>-'FC-3_CPyG'!G23</f>
        <v>0</v>
      </c>
      <c r="F109" s="903"/>
      <c r="G109" s="903"/>
      <c r="H109" s="904">
        <f>SUM(E109:G109)</f>
        <v>0</v>
      </c>
      <c r="I109" s="880"/>
      <c r="K109" s="1018"/>
    </row>
    <row r="110" spans="2:12" s="881" customFormat="1" ht="30" hidden="1" customHeight="1">
      <c r="B110" s="878"/>
      <c r="C110" s="1013"/>
      <c r="D110" s="1022"/>
      <c r="E110" s="1004"/>
      <c r="F110" s="903"/>
      <c r="G110" s="1004"/>
      <c r="H110" s="904">
        <f>SUM(E110:G110)</f>
        <v>0</v>
      </c>
      <c r="I110" s="880"/>
      <c r="K110" s="1018"/>
    </row>
    <row r="111" spans="2:12" s="881" customFormat="1" ht="30" hidden="1" customHeight="1">
      <c r="B111" s="878"/>
      <c r="C111" s="1015"/>
      <c r="D111" s="1024"/>
      <c r="E111" s="903"/>
      <c r="F111" s="903"/>
      <c r="G111" s="1005"/>
      <c r="H111" s="904">
        <f>SUM(E111:G111)</f>
        <v>0</v>
      </c>
      <c r="I111" s="880"/>
      <c r="K111" s="1018"/>
    </row>
    <row r="112" spans="2:12" s="928" customFormat="1" ht="30" customHeight="1">
      <c r="B112" s="926"/>
      <c r="C112" s="1290" t="s">
        <v>422</v>
      </c>
      <c r="D112" s="1291"/>
      <c r="E112" s="889">
        <f>E90+E95+E102+E108</f>
        <v>303026.38</v>
      </c>
      <c r="F112" s="889">
        <f>F90+F95+F102+F108</f>
        <v>0</v>
      </c>
      <c r="G112" s="889">
        <f>G90+G95+G102+G108</f>
        <v>0</v>
      </c>
      <c r="H112" s="889">
        <f>H90+H95+H102+H108</f>
        <v>303026.38</v>
      </c>
      <c r="I112" s="927"/>
      <c r="K112" s="1018"/>
    </row>
    <row r="113" spans="2:12" s="881" customFormat="1" ht="15" customHeight="1">
      <c r="B113" s="878"/>
      <c r="C113" s="820"/>
      <c r="D113" s="887"/>
      <c r="E113" s="869"/>
      <c r="F113" s="869"/>
      <c r="G113" s="869"/>
      <c r="H113" s="918"/>
      <c r="I113" s="880"/>
      <c r="K113" s="1019"/>
    </row>
    <row r="114" spans="2:12" s="899" customFormat="1" ht="30" customHeight="1">
      <c r="B114" s="893"/>
      <c r="C114" s="894" t="s">
        <v>131</v>
      </c>
      <c r="D114" s="895" t="s">
        <v>423</v>
      </c>
      <c r="E114" s="896">
        <f>SUM(E115:E118)</f>
        <v>0</v>
      </c>
      <c r="F114" s="896">
        <f t="shared" ref="F114:G114" si="9">SUM(F115:F118)</f>
        <v>0</v>
      </c>
      <c r="G114" s="896">
        <f t="shared" si="9"/>
        <v>0</v>
      </c>
      <c r="H114" s="896">
        <f>SUM(H115:H118)</f>
        <v>0</v>
      </c>
      <c r="I114" s="898"/>
      <c r="K114" s="1018"/>
    </row>
    <row r="115" spans="2:12" s="881" customFormat="1" ht="30" hidden="1" customHeight="1">
      <c r="B115" s="878"/>
      <c r="C115" s="900" t="s">
        <v>47</v>
      </c>
      <c r="D115" s="919" t="s">
        <v>619</v>
      </c>
      <c r="E115" s="903"/>
      <c r="F115" s="932">
        <f>+'FC-7_INF'!F31</f>
        <v>0</v>
      </c>
      <c r="G115" s="1007"/>
      <c r="H115" s="904">
        <f>SUM(E115:G115)</f>
        <v>0</v>
      </c>
      <c r="I115" s="880"/>
      <c r="K115" s="1018"/>
    </row>
    <row r="116" spans="2:12" s="913" customFormat="1" ht="30" hidden="1" customHeight="1">
      <c r="B116" s="911"/>
      <c r="C116" s="900" t="s">
        <v>47</v>
      </c>
      <c r="D116" s="919" t="s">
        <v>620</v>
      </c>
      <c r="E116" s="903"/>
      <c r="F116" s="932">
        <f>+'FC-7_INF'!H31</f>
        <v>0</v>
      </c>
      <c r="G116" s="1007"/>
      <c r="H116" s="904">
        <f>SUM(E116:G116)</f>
        <v>0</v>
      </c>
      <c r="I116" s="912"/>
      <c r="K116" s="1018"/>
    </row>
    <row r="117" spans="2:12" s="913" customFormat="1" ht="30" hidden="1" customHeight="1">
      <c r="B117" s="911"/>
      <c r="C117" s="1013"/>
      <c r="D117" s="1014"/>
      <c r="E117" s="903"/>
      <c r="F117" s="903"/>
      <c r="G117" s="791"/>
      <c r="H117" s="904">
        <f>SUM(E117:G117)</f>
        <v>0</v>
      </c>
      <c r="I117" s="912"/>
      <c r="K117" s="1018"/>
    </row>
    <row r="118" spans="2:12" s="913" customFormat="1" ht="30" hidden="1" customHeight="1">
      <c r="B118" s="911"/>
      <c r="C118" s="1015"/>
      <c r="D118" s="1023"/>
      <c r="E118" s="967"/>
      <c r="F118" s="967"/>
      <c r="G118" s="1009"/>
      <c r="H118" s="904">
        <f>SUM(E118:G118)</f>
        <v>0</v>
      </c>
      <c r="I118" s="912"/>
      <c r="K118" s="1018"/>
    </row>
    <row r="119" spans="2:12" s="899" customFormat="1" ht="30" customHeight="1">
      <c r="B119" s="893"/>
      <c r="C119" s="894" t="s">
        <v>133</v>
      </c>
      <c r="D119" s="895" t="s">
        <v>410</v>
      </c>
      <c r="E119" s="896">
        <f>SUM(E120:E122)</f>
        <v>0</v>
      </c>
      <c r="F119" s="896">
        <f>SUM(F120:F122)</f>
        <v>0</v>
      </c>
      <c r="G119" s="896">
        <f>SUM(G120:G122)</f>
        <v>0</v>
      </c>
      <c r="H119" s="896">
        <f>SUM(H120:H122)</f>
        <v>0</v>
      </c>
      <c r="I119" s="898"/>
      <c r="K119" s="1018"/>
    </row>
    <row r="120" spans="2:12" s="913" customFormat="1" ht="30" hidden="1" customHeight="1">
      <c r="B120" s="911"/>
      <c r="C120" s="900"/>
      <c r="D120" s="919" t="s">
        <v>621</v>
      </c>
      <c r="E120" s="903"/>
      <c r="F120" s="937">
        <f>IF('FC-4_PASIVO'!G18-'FC-4_PASIVO'!F18&lt;0,'FC-4_PASIVO'!F18-'FC-4_PASIVO'!G18,0)</f>
        <v>0</v>
      </c>
      <c r="G120" s="1008"/>
      <c r="H120" s="904">
        <f>SUM(E120:G120)</f>
        <v>0</v>
      </c>
      <c r="I120" s="912"/>
      <c r="K120" s="1018"/>
      <c r="L120" s="907" t="s">
        <v>682</v>
      </c>
    </row>
    <row r="121" spans="2:12" s="913" customFormat="1" ht="30" hidden="1" customHeight="1">
      <c r="B121" s="911"/>
      <c r="C121" s="1013"/>
      <c r="D121" s="1014"/>
      <c r="E121" s="903"/>
      <c r="F121" s="903"/>
      <c r="G121" s="792"/>
      <c r="H121" s="904">
        <f>SUM(E121:G121)</f>
        <v>0</v>
      </c>
      <c r="I121" s="912"/>
      <c r="K121" s="1018"/>
    </row>
    <row r="122" spans="2:12" s="913" customFormat="1" ht="30" hidden="1" customHeight="1">
      <c r="B122" s="911"/>
      <c r="C122" s="1015"/>
      <c r="D122" s="1023"/>
      <c r="E122" s="967"/>
      <c r="F122" s="967"/>
      <c r="G122" s="1010"/>
      <c r="H122" s="904">
        <f>SUM(E122:G122)</f>
        <v>0</v>
      </c>
      <c r="I122" s="912"/>
      <c r="K122" s="1018"/>
    </row>
    <row r="123" spans="2:12" s="928" customFormat="1" ht="30" customHeight="1">
      <c r="B123" s="926"/>
      <c r="C123" s="1290" t="s">
        <v>424</v>
      </c>
      <c r="D123" s="1291"/>
      <c r="E123" s="889">
        <f>+E114+E119</f>
        <v>0</v>
      </c>
      <c r="F123" s="889">
        <f t="shared" ref="F123:H123" si="10">+F114+F119</f>
        <v>0</v>
      </c>
      <c r="G123" s="889">
        <f t="shared" si="10"/>
        <v>0</v>
      </c>
      <c r="H123" s="889">
        <f t="shared" si="10"/>
        <v>0</v>
      </c>
      <c r="I123" s="927"/>
      <c r="K123" s="1018"/>
    </row>
    <row r="124" spans="2:12" s="881" customFormat="1" ht="16.350000000000001" customHeight="1">
      <c r="B124" s="878"/>
      <c r="C124" s="820"/>
      <c r="D124" s="887"/>
      <c r="E124" s="869"/>
      <c r="F124" s="869"/>
      <c r="G124" s="869"/>
      <c r="H124" s="918"/>
      <c r="I124" s="880"/>
      <c r="K124" s="1019"/>
    </row>
    <row r="125" spans="2:12" s="899" customFormat="1" ht="30" customHeight="1">
      <c r="B125" s="893"/>
      <c r="C125" s="894" t="s">
        <v>147</v>
      </c>
      <c r="D125" s="895" t="s">
        <v>412</v>
      </c>
      <c r="E125" s="896">
        <f>SUM(E126:E131)</f>
        <v>0</v>
      </c>
      <c r="F125" s="896">
        <f>SUM(F126:F131)</f>
        <v>0</v>
      </c>
      <c r="G125" s="896">
        <f>SUM(G126:G131)</f>
        <v>0</v>
      </c>
      <c r="H125" s="896">
        <f>SUM(H126:H131)</f>
        <v>0</v>
      </c>
      <c r="I125" s="898"/>
      <c r="K125" s="1018"/>
    </row>
    <row r="126" spans="2:12" s="913" customFormat="1" ht="30" hidden="1" customHeight="1">
      <c r="B126" s="911"/>
      <c r="C126" s="900" t="s">
        <v>49</v>
      </c>
      <c r="D126" s="919" t="s">
        <v>642</v>
      </c>
      <c r="E126" s="903"/>
      <c r="F126" s="932">
        <f>'FC-8_INV_FINANCIERAS'!G25</f>
        <v>0</v>
      </c>
      <c r="G126" s="792"/>
      <c r="H126" s="904">
        <f>SUM(E126:G126)</f>
        <v>0</v>
      </c>
      <c r="I126" s="912"/>
      <c r="K126" s="1018"/>
    </row>
    <row r="127" spans="2:12" s="913" customFormat="1" ht="30" hidden="1" customHeight="1">
      <c r="B127" s="911"/>
      <c r="C127" s="900" t="s">
        <v>49</v>
      </c>
      <c r="D127" s="919" t="s">
        <v>643</v>
      </c>
      <c r="E127" s="903"/>
      <c r="F127" s="932">
        <f>'FC-8_INV_FINANCIERAS'!G34</f>
        <v>0</v>
      </c>
      <c r="G127" s="1008"/>
      <c r="H127" s="904">
        <f t="shared" ref="H127:H131" si="11">SUM(E127:G127)</f>
        <v>0</v>
      </c>
      <c r="I127" s="912"/>
      <c r="K127" s="1018"/>
    </row>
    <row r="128" spans="2:12" s="913" customFormat="1" ht="30" hidden="1" customHeight="1">
      <c r="B128" s="911"/>
      <c r="C128" s="900" t="s">
        <v>49</v>
      </c>
      <c r="D128" s="919" t="s">
        <v>644</v>
      </c>
      <c r="E128" s="903"/>
      <c r="F128" s="932">
        <f>'FC-8_INV_FINANCIERAS'!G49</f>
        <v>0</v>
      </c>
      <c r="G128" s="792"/>
      <c r="H128" s="904">
        <f t="shared" si="11"/>
        <v>0</v>
      </c>
      <c r="I128" s="912"/>
      <c r="K128" s="1018"/>
    </row>
    <row r="129" spans="2:12" s="913" customFormat="1" ht="30" hidden="1" customHeight="1">
      <c r="B129" s="911"/>
      <c r="C129" s="900" t="s">
        <v>49</v>
      </c>
      <c r="D129" s="919" t="s">
        <v>622</v>
      </c>
      <c r="E129" s="903"/>
      <c r="F129" s="932">
        <f>'FC-8_INV_FINANCIERAS'!G58</f>
        <v>0</v>
      </c>
      <c r="G129" s="792"/>
      <c r="H129" s="904">
        <f t="shared" si="11"/>
        <v>0</v>
      </c>
      <c r="I129" s="912"/>
      <c r="K129" s="1018"/>
    </row>
    <row r="130" spans="2:12" s="913" customFormat="1" ht="30" hidden="1" customHeight="1">
      <c r="B130" s="911"/>
      <c r="C130" s="1013"/>
      <c r="D130" s="1014"/>
      <c r="E130" s="903"/>
      <c r="F130" s="903"/>
      <c r="G130" s="792"/>
      <c r="H130" s="904">
        <f t="shared" si="11"/>
        <v>0</v>
      </c>
      <c r="I130" s="912"/>
      <c r="K130" s="1018"/>
    </row>
    <row r="131" spans="2:12" s="913" customFormat="1" ht="30" hidden="1" customHeight="1">
      <c r="B131" s="911"/>
      <c r="C131" s="1015"/>
      <c r="D131" s="1023"/>
      <c r="E131" s="967"/>
      <c r="F131" s="967"/>
      <c r="G131" s="1010"/>
      <c r="H131" s="904">
        <f t="shared" si="11"/>
        <v>0</v>
      </c>
      <c r="I131" s="912"/>
      <c r="K131" s="1018"/>
    </row>
    <row r="132" spans="2:12" s="913" customFormat="1" ht="30" customHeight="1">
      <c r="B132" s="911"/>
      <c r="C132" s="929" t="s">
        <v>148</v>
      </c>
      <c r="D132" s="525" t="s">
        <v>413</v>
      </c>
      <c r="E132" s="930">
        <f>SUM(E133:E140)</f>
        <v>0</v>
      </c>
      <c r="F132" s="930">
        <f>SUM(F133:F140)</f>
        <v>0</v>
      </c>
      <c r="G132" s="930">
        <f>SUM(G133:G140)</f>
        <v>0</v>
      </c>
      <c r="H132" s="930">
        <f>SUM(H133:H140)</f>
        <v>0</v>
      </c>
      <c r="I132" s="912"/>
      <c r="K132" s="1018"/>
    </row>
    <row r="133" spans="2:12" s="913" customFormat="1" ht="30" hidden="1" customHeight="1">
      <c r="B133" s="911"/>
      <c r="C133" s="900" t="s">
        <v>53</v>
      </c>
      <c r="D133" s="919" t="s">
        <v>645</v>
      </c>
      <c r="E133" s="903"/>
      <c r="F133" s="937">
        <f>'FC-10_DEUDAS'!N43</f>
        <v>0</v>
      </c>
      <c r="G133" s="1008"/>
      <c r="H133" s="904">
        <f t="shared" ref="H133:H140" si="12">SUM(E133:G133)</f>
        <v>0</v>
      </c>
      <c r="I133" s="912"/>
      <c r="K133" s="1018"/>
    </row>
    <row r="134" spans="2:12" s="913" customFormat="1" ht="30" hidden="1" customHeight="1">
      <c r="B134" s="911"/>
      <c r="C134" s="900"/>
      <c r="D134" s="919" t="s">
        <v>623</v>
      </c>
      <c r="E134" s="903"/>
      <c r="F134" s="1011"/>
      <c r="G134" s="1008"/>
      <c r="H134" s="904">
        <f t="shared" si="12"/>
        <v>0</v>
      </c>
      <c r="I134" s="912"/>
      <c r="K134" s="1018"/>
      <c r="L134" s="907" t="s">
        <v>679</v>
      </c>
    </row>
    <row r="135" spans="2:12" s="925" customFormat="1" ht="30" hidden="1" customHeight="1">
      <c r="B135" s="922"/>
      <c r="C135" s="900"/>
      <c r="D135" s="919" t="s">
        <v>624</v>
      </c>
      <c r="E135" s="923"/>
      <c r="F135" s="794"/>
      <c r="G135" s="791"/>
      <c r="H135" s="904">
        <f t="shared" si="12"/>
        <v>0</v>
      </c>
      <c r="I135" s="924"/>
      <c r="K135" s="1018"/>
      <c r="L135" s="907" t="s">
        <v>679</v>
      </c>
    </row>
    <row r="136" spans="2:12" s="925" customFormat="1" ht="30" hidden="1" customHeight="1">
      <c r="B136" s="922"/>
      <c r="C136" s="900" t="s">
        <v>53</v>
      </c>
      <c r="D136" s="919" t="s">
        <v>625</v>
      </c>
      <c r="E136" s="923"/>
      <c r="F136" s="937">
        <f>'FC-10_DEUDAS'!N75</f>
        <v>0</v>
      </c>
      <c r="G136" s="1008"/>
      <c r="H136" s="904">
        <f t="shared" si="12"/>
        <v>0</v>
      </c>
      <c r="I136" s="924"/>
      <c r="K136" s="1018"/>
      <c r="L136" s="907"/>
    </row>
    <row r="137" spans="2:12" s="913" customFormat="1" ht="30" hidden="1" customHeight="1">
      <c r="B137" s="911"/>
      <c r="C137" s="900" t="s">
        <v>53</v>
      </c>
      <c r="D137" s="919" t="s">
        <v>626</v>
      </c>
      <c r="E137" s="903"/>
      <c r="F137" s="937">
        <f>'FC-10_DEUDAS'!N107</f>
        <v>0</v>
      </c>
      <c r="G137" s="792"/>
      <c r="H137" s="904">
        <f t="shared" si="12"/>
        <v>0</v>
      </c>
      <c r="I137" s="912"/>
      <c r="K137" s="1018"/>
    </row>
    <row r="138" spans="2:12" s="913" customFormat="1" ht="30" hidden="1" customHeight="1">
      <c r="B138" s="911"/>
      <c r="C138" s="900"/>
      <c r="D138" s="919" t="s">
        <v>627</v>
      </c>
      <c r="E138" s="903"/>
      <c r="F138" s="794"/>
      <c r="G138" s="792"/>
      <c r="H138" s="904">
        <f t="shared" si="12"/>
        <v>0</v>
      </c>
      <c r="I138" s="912"/>
      <c r="K138" s="1018"/>
      <c r="L138" s="968" t="s">
        <v>679</v>
      </c>
    </row>
    <row r="139" spans="2:12" s="913" customFormat="1" ht="30" hidden="1" customHeight="1">
      <c r="B139" s="911"/>
      <c r="C139" s="1013"/>
      <c r="D139" s="1014"/>
      <c r="E139" s="903"/>
      <c r="F139" s="903"/>
      <c r="G139" s="792"/>
      <c r="H139" s="904">
        <f t="shared" si="12"/>
        <v>0</v>
      </c>
      <c r="I139" s="912"/>
      <c r="K139" s="1018"/>
    </row>
    <row r="140" spans="2:12" s="913" customFormat="1" ht="30" hidden="1" customHeight="1">
      <c r="B140" s="911"/>
      <c r="C140" s="1015"/>
      <c r="D140" s="1023"/>
      <c r="E140" s="967"/>
      <c r="F140" s="967"/>
      <c r="G140" s="1010"/>
      <c r="H140" s="904">
        <f t="shared" si="12"/>
        <v>0</v>
      </c>
      <c r="I140" s="912"/>
      <c r="K140" s="1018"/>
    </row>
    <row r="141" spans="2:12" s="917" customFormat="1" ht="30" customHeight="1">
      <c r="B141" s="914"/>
      <c r="C141" s="1297" t="s">
        <v>425</v>
      </c>
      <c r="D141" s="1298"/>
      <c r="E141" s="915">
        <f>+E125+E132</f>
        <v>0</v>
      </c>
      <c r="F141" s="915">
        <f>+F125+F132</f>
        <v>0</v>
      </c>
      <c r="G141" s="915">
        <f>+G125+G132</f>
        <v>0</v>
      </c>
      <c r="H141" s="915">
        <f>+H125+H132</f>
        <v>0</v>
      </c>
      <c r="I141" s="916"/>
      <c r="K141" s="1018"/>
    </row>
    <row r="142" spans="2:12" s="881" customFormat="1" ht="16.350000000000001" customHeight="1">
      <c r="B142" s="878"/>
      <c r="C142" s="887"/>
      <c r="D142" s="868"/>
      <c r="E142" s="869"/>
      <c r="F142" s="869"/>
      <c r="G142" s="869"/>
      <c r="H142" s="941"/>
      <c r="I142" s="880"/>
      <c r="K142" s="1019"/>
    </row>
    <row r="143" spans="2:12" s="928" customFormat="1" ht="30" customHeight="1" thickBot="1">
      <c r="B143" s="926"/>
      <c r="C143" s="1306" t="s">
        <v>628</v>
      </c>
      <c r="D143" s="1307"/>
      <c r="E143" s="969">
        <f>+E112+E123+E141</f>
        <v>303026.38</v>
      </c>
      <c r="F143" s="969">
        <f>+F112+F123+F141</f>
        <v>0</v>
      </c>
      <c r="G143" s="969">
        <f>+G112+G123+G141</f>
        <v>0</v>
      </c>
      <c r="H143" s="969">
        <f>+H112+H123+H141</f>
        <v>303026.38</v>
      </c>
      <c r="I143" s="927"/>
      <c r="K143" s="1018"/>
    </row>
    <row r="144" spans="2:12" s="881" customFormat="1" ht="18" customHeight="1">
      <c r="B144" s="878"/>
      <c r="C144" s="820"/>
      <c r="D144" s="887"/>
      <c r="E144" s="869"/>
      <c r="F144" s="869"/>
      <c r="G144" s="869"/>
      <c r="H144" s="918"/>
      <c r="I144" s="880"/>
      <c r="K144" s="1019"/>
    </row>
    <row r="145" spans="2:12" s="881" customFormat="1" ht="33" customHeight="1" thickBot="1">
      <c r="B145" s="878"/>
      <c r="C145" s="970" t="s">
        <v>629</v>
      </c>
      <c r="D145" s="971"/>
      <c r="E145" s="972">
        <f>E73-E143</f>
        <v>-118026.38</v>
      </c>
      <c r="F145" s="972">
        <f>F73-F143</f>
        <v>170008.81</v>
      </c>
      <c r="G145" s="972">
        <f>G73-G143</f>
        <v>0</v>
      </c>
      <c r="H145" s="972">
        <f>H73-H143</f>
        <v>51982.429999999993</v>
      </c>
      <c r="I145" s="880"/>
      <c r="K145" s="1018"/>
    </row>
    <row r="146" spans="2:12" s="881" customFormat="1" ht="18" customHeight="1" thickTop="1">
      <c r="B146" s="878"/>
      <c r="C146" s="820"/>
      <c r="D146" s="887"/>
      <c r="E146" s="869"/>
      <c r="F146" s="869"/>
      <c r="G146" s="869"/>
      <c r="H146" s="918"/>
      <c r="I146" s="880"/>
      <c r="K146" s="1019"/>
    </row>
    <row r="147" spans="2:12" s="881" customFormat="1" ht="18" customHeight="1">
      <c r="B147" s="878"/>
      <c r="C147" s="820"/>
      <c r="D147" s="887"/>
      <c r="E147" s="869"/>
      <c r="F147" s="869"/>
      <c r="G147" s="869"/>
      <c r="H147" s="918"/>
      <c r="I147" s="880"/>
      <c r="K147" s="1019"/>
    </row>
    <row r="148" spans="2:12" s="977" customFormat="1" ht="18">
      <c r="B148" s="973"/>
      <c r="C148" s="1308" t="s">
        <v>427</v>
      </c>
      <c r="D148" s="1309"/>
      <c r="E148" s="974">
        <f>SUM(E149:E154)</f>
        <v>680.24</v>
      </c>
      <c r="F148" s="975">
        <f>SUM(F149:F154)</f>
        <v>0</v>
      </c>
      <c r="G148" s="975">
        <f>SUM(G149:G154)</f>
        <v>0</v>
      </c>
      <c r="H148" s="975">
        <f>SUM(H149:H154)</f>
        <v>680.24</v>
      </c>
      <c r="I148" s="976"/>
      <c r="K148" s="1018"/>
    </row>
    <row r="149" spans="2:12" s="913" customFormat="1" ht="18" hidden="1">
      <c r="B149" s="911"/>
      <c r="C149" s="900" t="s">
        <v>41</v>
      </c>
      <c r="D149" s="901" t="s">
        <v>84</v>
      </c>
      <c r="E149" s="902">
        <f>IF('FC-3_CPyG'!G28&lt;0,-'FC-3_CPyG'!G28,0)</f>
        <v>0</v>
      </c>
      <c r="F149" s="903"/>
      <c r="G149" s="903"/>
      <c r="H149" s="904">
        <f>SUM(E149:G149)</f>
        <v>0</v>
      </c>
      <c r="I149" s="912"/>
      <c r="K149" s="1018"/>
      <c r="L149" s="913" t="s">
        <v>630</v>
      </c>
    </row>
    <row r="150" spans="2:12" s="881" customFormat="1" ht="18" hidden="1">
      <c r="B150" s="878"/>
      <c r="C150" s="900" t="s">
        <v>41</v>
      </c>
      <c r="D150" s="901" t="s">
        <v>95</v>
      </c>
      <c r="E150" s="902">
        <f>-'FC-3_CPyG'!G34</f>
        <v>680.24</v>
      </c>
      <c r="F150" s="903"/>
      <c r="G150" s="903"/>
      <c r="H150" s="904">
        <f t="shared" ref="H150:H154" si="13">SUM(E150:G150)</f>
        <v>680.24</v>
      </c>
      <c r="I150" s="880"/>
      <c r="K150" s="1018"/>
    </row>
    <row r="151" spans="2:12" s="881" customFormat="1" ht="18" hidden="1">
      <c r="B151" s="878"/>
      <c r="C151" s="900" t="s">
        <v>41</v>
      </c>
      <c r="D151" s="901" t="s">
        <v>737</v>
      </c>
      <c r="E151" s="902">
        <f>IF('FC-3_CPyG'!G37&lt;0,-'FC-3_CPyG'!G37,0)</f>
        <v>0</v>
      </c>
      <c r="F151" s="903"/>
      <c r="G151" s="903"/>
      <c r="H151" s="904">
        <f t="shared" si="13"/>
        <v>0</v>
      </c>
      <c r="I151" s="880"/>
      <c r="K151" s="1018"/>
    </row>
    <row r="152" spans="2:12" s="881" customFormat="1" ht="18" hidden="1">
      <c r="B152" s="878"/>
      <c r="C152" s="900" t="s">
        <v>41</v>
      </c>
      <c r="D152" s="901" t="s">
        <v>738</v>
      </c>
      <c r="E152" s="902">
        <f>IF('FC-3_CPyG'!G42&lt;0,-'FC-3_CPyG'!G42,0)</f>
        <v>0</v>
      </c>
      <c r="F152" s="903"/>
      <c r="G152" s="903"/>
      <c r="H152" s="904">
        <f t="shared" si="13"/>
        <v>0</v>
      </c>
      <c r="I152" s="880"/>
      <c r="K152" s="1018"/>
    </row>
    <row r="153" spans="2:12" s="881" customFormat="1" ht="18" hidden="1">
      <c r="B153" s="878"/>
      <c r="C153" s="900" t="s">
        <v>41</v>
      </c>
      <c r="D153" s="901" t="s">
        <v>739</v>
      </c>
      <c r="E153" s="902">
        <f>IF('FC-3_CPyG'!G43&lt;0,-'FC-3_CPyG'!G43,0)</f>
        <v>0</v>
      </c>
      <c r="F153" s="903"/>
      <c r="G153" s="903"/>
      <c r="H153" s="904">
        <f t="shared" si="13"/>
        <v>0</v>
      </c>
      <c r="I153" s="880"/>
      <c r="K153" s="1018"/>
    </row>
    <row r="154" spans="2:12" s="881" customFormat="1" ht="18" hidden="1">
      <c r="B154" s="878"/>
      <c r="C154" s="978"/>
      <c r="D154" s="979"/>
      <c r="E154" s="980"/>
      <c r="F154" s="980"/>
      <c r="G154" s="1106"/>
      <c r="H154" s="981">
        <f t="shared" si="13"/>
        <v>0</v>
      </c>
      <c r="I154" s="880"/>
      <c r="K154" s="1018"/>
    </row>
    <row r="155" spans="2:12" s="881" customFormat="1" ht="15">
      <c r="B155" s="878"/>
      <c r="C155" s="947"/>
      <c r="D155" s="982"/>
      <c r="E155" s="982"/>
      <c r="F155" s="982"/>
      <c r="G155" s="982"/>
      <c r="H155" s="982"/>
      <c r="I155" s="880"/>
      <c r="K155" s="1019"/>
    </row>
    <row r="156" spans="2:12" s="881" customFormat="1" ht="30" customHeight="1" thickBot="1">
      <c r="B156" s="878"/>
      <c r="C156" s="1300" t="s">
        <v>635</v>
      </c>
      <c r="D156" s="1301"/>
      <c r="E156" s="949">
        <f>+E143+E148</f>
        <v>303706.62</v>
      </c>
      <c r="F156" s="949">
        <f t="shared" ref="F156:H156" si="14">+F143+F148</f>
        <v>0</v>
      </c>
      <c r="G156" s="949">
        <f t="shared" si="14"/>
        <v>0</v>
      </c>
      <c r="H156" s="949">
        <f t="shared" si="14"/>
        <v>303706.62</v>
      </c>
      <c r="I156" s="880"/>
      <c r="K156" s="1018"/>
    </row>
    <row r="157" spans="2:12" s="881" customFormat="1" ht="30" customHeight="1">
      <c r="B157" s="878"/>
      <c r="C157" s="983"/>
      <c r="D157" s="983"/>
      <c r="E157" s="984"/>
      <c r="F157" s="984"/>
      <c r="G157" s="984"/>
      <c r="H157" s="984"/>
      <c r="I157" s="880"/>
      <c r="K157" s="1019"/>
    </row>
    <row r="158" spans="2:12" s="881" customFormat="1" ht="30" customHeight="1" thickBot="1">
      <c r="B158" s="878"/>
      <c r="C158" s="970" t="s">
        <v>633</v>
      </c>
      <c r="D158" s="971"/>
      <c r="E158" s="972">
        <f>+E85-E156</f>
        <v>426.09999999997672</v>
      </c>
      <c r="F158" s="972">
        <f>+F85-F156</f>
        <v>170008.81</v>
      </c>
      <c r="G158" s="972">
        <f>+G85-G156</f>
        <v>0</v>
      </c>
      <c r="H158" s="972">
        <f>+H85-H156</f>
        <v>170434.91000000003</v>
      </c>
      <c r="I158" s="880"/>
      <c r="K158" s="1018"/>
    </row>
    <row r="159" spans="2:12" s="881" customFormat="1" ht="30" customHeight="1" thickTop="1">
      <c r="B159" s="878"/>
      <c r="C159" s="947"/>
      <c r="D159" s="947"/>
      <c r="E159" s="985"/>
      <c r="F159" s="985"/>
      <c r="G159" s="985"/>
      <c r="H159" s="986"/>
      <c r="I159" s="880"/>
      <c r="K159" s="1019"/>
    </row>
    <row r="160" spans="2:12" s="881" customFormat="1" ht="18">
      <c r="B160" s="878"/>
      <c r="C160" s="1310" t="s">
        <v>631</v>
      </c>
      <c r="D160" s="1311"/>
      <c r="E160" s="987">
        <f>E161+E168+E170+E176+E184+E188</f>
        <v>0</v>
      </c>
      <c r="F160" s="987">
        <f>F161+F168+F170+F176+F184+F188</f>
        <v>-170434.91000000003</v>
      </c>
      <c r="G160" s="987">
        <f>G161+G168+G170+G176+G184+G188</f>
        <v>0</v>
      </c>
      <c r="H160" s="987">
        <f>H161+H168+H170+H176+H184+H188</f>
        <v>-170434.91000000003</v>
      </c>
      <c r="I160" s="880"/>
      <c r="K160" s="1018"/>
    </row>
    <row r="161" spans="2:11" s="881" customFormat="1" ht="18" hidden="1">
      <c r="B161" s="878"/>
      <c r="C161" s="988" t="s">
        <v>122</v>
      </c>
      <c r="D161" s="919"/>
      <c r="E161" s="989"/>
      <c r="F161" s="1287">
        <f>SUM(F164:F167)</f>
        <v>680.24</v>
      </c>
      <c r="G161" s="1287">
        <f>SUM(G164:G167)</f>
        <v>0</v>
      </c>
      <c r="H161" s="1287">
        <f>F161+G161</f>
        <v>680.24</v>
      </c>
      <c r="I161" s="880"/>
      <c r="K161" s="1018"/>
    </row>
    <row r="162" spans="2:11" s="881" customFormat="1" ht="18" hidden="1">
      <c r="B162" s="878"/>
      <c r="C162" s="990" t="s">
        <v>125</v>
      </c>
      <c r="D162" s="919"/>
      <c r="E162" s="989"/>
      <c r="F162" s="1288"/>
      <c r="G162" s="1288"/>
      <c r="H162" s="1288"/>
      <c r="I162" s="880"/>
      <c r="K162" s="1018"/>
    </row>
    <row r="163" spans="2:11" s="881" customFormat="1" ht="18" hidden="1">
      <c r="B163" s="878"/>
      <c r="C163" s="990" t="s">
        <v>127</v>
      </c>
      <c r="D163" s="919"/>
      <c r="E163" s="989"/>
      <c r="F163" s="1289"/>
      <c r="G163" s="1289"/>
      <c r="H163" s="1289"/>
      <c r="I163" s="880"/>
      <c r="K163" s="1018"/>
    </row>
    <row r="164" spans="2:11" s="881" customFormat="1" ht="18" hidden="1">
      <c r="B164" s="878"/>
      <c r="C164" s="900" t="s">
        <v>47</v>
      </c>
      <c r="D164" s="919" t="s">
        <v>647</v>
      </c>
      <c r="E164" s="903"/>
      <c r="F164" s="932">
        <f>-'FC-7_INF'!G31</f>
        <v>0</v>
      </c>
      <c r="G164" s="1007"/>
      <c r="H164" s="904"/>
      <c r="I164" s="880"/>
      <c r="K164" s="1018"/>
    </row>
    <row r="165" spans="2:11" s="881" customFormat="1" ht="18" hidden="1">
      <c r="B165" s="878"/>
      <c r="C165" s="900" t="s">
        <v>47</v>
      </c>
      <c r="D165" s="919" t="s">
        <v>648</v>
      </c>
      <c r="E165" s="903"/>
      <c r="F165" s="932">
        <f>-'FC-7_INF'!I31</f>
        <v>680.24</v>
      </c>
      <c r="G165" s="1007"/>
      <c r="H165" s="904"/>
      <c r="I165" s="880"/>
      <c r="K165" s="1018"/>
    </row>
    <row r="166" spans="2:11" s="881" customFormat="1" ht="18" hidden="1">
      <c r="B166" s="878"/>
      <c r="C166" s="900" t="s">
        <v>47</v>
      </c>
      <c r="D166" s="919" t="s">
        <v>649</v>
      </c>
      <c r="E166" s="903"/>
      <c r="F166" s="932">
        <f>-'FC-7_INF'!J31</f>
        <v>0</v>
      </c>
      <c r="G166" s="1007"/>
      <c r="H166" s="904"/>
      <c r="I166" s="880"/>
      <c r="K166" s="1018"/>
    </row>
    <row r="167" spans="2:11" s="881" customFormat="1" ht="18" hidden="1">
      <c r="B167" s="878"/>
      <c r="C167" s="900" t="s">
        <v>47</v>
      </c>
      <c r="D167" s="919" t="s">
        <v>650</v>
      </c>
      <c r="E167" s="903"/>
      <c r="F167" s="932">
        <f>-'FC-7_INF'!L31</f>
        <v>0</v>
      </c>
      <c r="G167" s="1007"/>
      <c r="H167" s="904"/>
      <c r="I167" s="880"/>
      <c r="K167" s="1018"/>
    </row>
    <row r="168" spans="2:11" s="881" customFormat="1" ht="18" hidden="1">
      <c r="B168" s="878"/>
      <c r="C168" s="990" t="s">
        <v>50</v>
      </c>
      <c r="D168" s="919"/>
      <c r="E168" s="903"/>
      <c r="F168" s="991">
        <f>F169</f>
        <v>0</v>
      </c>
      <c r="G168" s="991">
        <f>G169</f>
        <v>0</v>
      </c>
      <c r="H168" s="992">
        <f>F168+G168</f>
        <v>0</v>
      </c>
      <c r="I168" s="880"/>
      <c r="K168" s="1018"/>
    </row>
    <row r="169" spans="2:11" s="881" customFormat="1" ht="18" hidden="1">
      <c r="B169" s="878"/>
      <c r="C169" s="900" t="s">
        <v>49</v>
      </c>
      <c r="D169" s="919" t="s">
        <v>208</v>
      </c>
      <c r="E169" s="903"/>
      <c r="F169" s="932">
        <f>-'FC-8_INV_FINANCIERAS'!I25-'FC-8_INV_FINANCIERAS'!I34-'FC-8_INV_FINANCIERAS'!I49-'FC-8_INV_FINANCIERAS'!I58</f>
        <v>0</v>
      </c>
      <c r="G169" s="1007"/>
      <c r="H169" s="904"/>
      <c r="I169" s="880"/>
      <c r="K169" s="1018"/>
    </row>
    <row r="170" spans="2:11" s="881" customFormat="1" ht="18" hidden="1">
      <c r="B170" s="878"/>
      <c r="C170" s="990" t="s">
        <v>651</v>
      </c>
      <c r="D170" s="919"/>
      <c r="E170" s="903"/>
      <c r="F170" s="991">
        <f>SUM(F171:F175)</f>
        <v>-51552.930000000015</v>
      </c>
      <c r="G170" s="991">
        <f>SUM(G171:G175)</f>
        <v>0</v>
      </c>
      <c r="H170" s="992">
        <f>F170+G170</f>
        <v>-51552.930000000015</v>
      </c>
      <c r="I170" s="880"/>
      <c r="K170" s="1018"/>
    </row>
    <row r="171" spans="2:11" s="881" customFormat="1" ht="18" hidden="1">
      <c r="B171" s="878"/>
      <c r="C171" s="900" t="s">
        <v>659</v>
      </c>
      <c r="D171" s="919" t="s">
        <v>654</v>
      </c>
      <c r="E171" s="903"/>
      <c r="F171" s="932">
        <f>'FC-4_ACTIVO'!F26-'FC-4_ACTIVO'!G26</f>
        <v>0</v>
      </c>
      <c r="G171" s="1007"/>
      <c r="H171" s="904"/>
      <c r="I171" s="880"/>
      <c r="K171" s="1018"/>
    </row>
    <row r="172" spans="2:11" s="881" customFormat="1" ht="18" hidden="1">
      <c r="B172" s="878"/>
      <c r="C172" s="900" t="s">
        <v>659</v>
      </c>
      <c r="D172" s="919" t="s">
        <v>740</v>
      </c>
      <c r="E172" s="903"/>
      <c r="F172" s="932">
        <f>'FC-4_ACTIVO'!F27-'FC-4_ACTIVO'!G27</f>
        <v>0</v>
      </c>
      <c r="G172" s="1007"/>
      <c r="H172" s="904"/>
      <c r="I172" s="880"/>
      <c r="K172" s="1018"/>
    </row>
    <row r="173" spans="2:11" s="881" customFormat="1" ht="18" hidden="1">
      <c r="B173" s="878"/>
      <c r="C173" s="900" t="s">
        <v>659</v>
      </c>
      <c r="D173" s="919" t="s">
        <v>655</v>
      </c>
      <c r="E173" s="903"/>
      <c r="F173" s="932">
        <f>'FC-4_ACTIVO'!F28-'FC-4_ACTIVO'!G28</f>
        <v>1012.71</v>
      </c>
      <c r="G173" s="1007"/>
      <c r="H173" s="904"/>
      <c r="I173" s="880"/>
      <c r="K173" s="1018"/>
    </row>
    <row r="174" spans="2:11" s="881" customFormat="1" ht="18" hidden="1">
      <c r="B174" s="878"/>
      <c r="C174" s="900" t="s">
        <v>659</v>
      </c>
      <c r="D174" s="919" t="s">
        <v>656</v>
      </c>
      <c r="E174" s="903"/>
      <c r="F174" s="932">
        <f>'FC-4_ACTIVO'!F31-'FC-4_ACTIVO'!G31</f>
        <v>0</v>
      </c>
      <c r="G174" s="1007"/>
      <c r="H174" s="904"/>
      <c r="I174" s="880"/>
      <c r="K174" s="1018"/>
    </row>
    <row r="175" spans="2:11" s="881" customFormat="1" ht="18" hidden="1">
      <c r="B175" s="878"/>
      <c r="C175" s="900" t="s">
        <v>659</v>
      </c>
      <c r="D175" s="919" t="s">
        <v>657</v>
      </c>
      <c r="E175" s="903"/>
      <c r="F175" s="932">
        <f>'FC-4_ACTIVO'!F32-'FC-4_ACTIVO'!G32</f>
        <v>-52565.640000000014</v>
      </c>
      <c r="G175" s="1007"/>
      <c r="H175" s="904"/>
      <c r="I175" s="880"/>
      <c r="K175" s="1018"/>
    </row>
    <row r="176" spans="2:11" s="881" customFormat="1" ht="18" hidden="1">
      <c r="B176" s="878"/>
      <c r="C176" s="990" t="s">
        <v>652</v>
      </c>
      <c r="D176" s="919"/>
      <c r="E176" s="903"/>
      <c r="F176" s="991">
        <f>SUM(F179:F182)</f>
        <v>-429.5</v>
      </c>
      <c r="G176" s="991">
        <f>SUM(G179:G182)</f>
        <v>0</v>
      </c>
      <c r="H176" s="992">
        <f>F176+G176</f>
        <v>-429.5</v>
      </c>
      <c r="I176" s="880"/>
      <c r="K176" s="1018"/>
    </row>
    <row r="177" spans="2:11" s="881" customFormat="1" ht="18" hidden="1">
      <c r="B177" s="878"/>
      <c r="C177" s="900" t="s">
        <v>660</v>
      </c>
      <c r="D177" s="919" t="s">
        <v>741</v>
      </c>
      <c r="E177" s="903"/>
      <c r="F177" s="932">
        <f>'FC-4_PASIVO'!G28-'FC-4_PASIVO'!F28</f>
        <v>0</v>
      </c>
      <c r="G177" s="991"/>
      <c r="H177" s="992"/>
      <c r="I177" s="880"/>
      <c r="K177" s="1018"/>
    </row>
    <row r="178" spans="2:11" s="881" customFormat="1" ht="18" hidden="1">
      <c r="B178" s="878"/>
      <c r="C178" s="900" t="s">
        <v>660</v>
      </c>
      <c r="D178" s="919" t="s">
        <v>742</v>
      </c>
      <c r="E178" s="903"/>
      <c r="F178" s="932">
        <f>'FC-4_PASIVO'!G38-'FC-4_PASIVO'!F38</f>
        <v>0</v>
      </c>
      <c r="G178" s="991"/>
      <c r="H178" s="992"/>
      <c r="I178" s="880"/>
      <c r="K178" s="1018"/>
    </row>
    <row r="179" spans="2:11" s="881" customFormat="1" ht="18" hidden="1">
      <c r="B179" s="878"/>
      <c r="C179" s="900" t="s">
        <v>660</v>
      </c>
      <c r="D179" s="919" t="s">
        <v>658</v>
      </c>
      <c r="E179" s="903"/>
      <c r="F179" s="932">
        <f>'FC-9_TRANS_SUBV'!K43</f>
        <v>0</v>
      </c>
      <c r="G179" s="1007"/>
      <c r="H179" s="904"/>
      <c r="I179" s="880"/>
      <c r="K179" s="1018"/>
    </row>
    <row r="180" spans="2:11" s="881" customFormat="1" ht="18" hidden="1">
      <c r="B180" s="878"/>
      <c r="C180" s="900" t="s">
        <v>660</v>
      </c>
      <c r="D180" s="919" t="s">
        <v>661</v>
      </c>
      <c r="E180" s="903"/>
      <c r="F180" s="932">
        <f>'FC-4_PASIVO'!G35-'FC-4_PASIVO'!F35</f>
        <v>0</v>
      </c>
      <c r="G180" s="1007"/>
      <c r="H180" s="904"/>
      <c r="I180" s="880"/>
      <c r="K180" s="1018"/>
    </row>
    <row r="181" spans="2:11" s="881" customFormat="1" ht="18" hidden="1">
      <c r="B181" s="878"/>
      <c r="C181" s="900" t="s">
        <v>660</v>
      </c>
      <c r="D181" s="919" t="s">
        <v>743</v>
      </c>
      <c r="E181" s="903"/>
      <c r="F181" s="932">
        <f>'FC-4_PASIVO'!G44-'FC-4_PASIVO'!F44</f>
        <v>0</v>
      </c>
      <c r="G181" s="1007"/>
      <c r="H181" s="904"/>
      <c r="I181" s="880"/>
      <c r="K181" s="1018"/>
    </row>
    <row r="182" spans="2:11" s="881" customFormat="1" ht="18" hidden="1">
      <c r="B182" s="878"/>
      <c r="C182" s="900" t="s">
        <v>660</v>
      </c>
      <c r="D182" s="919" t="s">
        <v>662</v>
      </c>
      <c r="E182" s="903"/>
      <c r="F182" s="932">
        <f>'FC-4_PASIVO'!G45-'FC-4_PASIVO'!F45</f>
        <v>-429.5</v>
      </c>
      <c r="G182" s="1007"/>
      <c r="H182" s="904"/>
      <c r="I182" s="880"/>
      <c r="K182" s="1018"/>
    </row>
    <row r="183" spans="2:11" s="881" customFormat="1" ht="18" hidden="1">
      <c r="B183" s="878"/>
      <c r="C183" s="900" t="s">
        <v>660</v>
      </c>
      <c r="D183" s="919" t="s">
        <v>656</v>
      </c>
      <c r="E183" s="903"/>
      <c r="F183" s="932">
        <f>'FC-4_PASIVO'!G48-'FC-4_PASIVO'!F48</f>
        <v>0</v>
      </c>
      <c r="G183" s="1007"/>
      <c r="H183" s="904"/>
      <c r="I183" s="880"/>
      <c r="K183" s="1018"/>
    </row>
    <row r="184" spans="2:11" s="881" customFormat="1" ht="18" hidden="1">
      <c r="B184" s="878"/>
      <c r="C184" s="990" t="s">
        <v>653</v>
      </c>
      <c r="D184" s="919"/>
      <c r="E184" s="903"/>
      <c r="F184" s="991">
        <f>F185+F186+F187</f>
        <v>-119132.72</v>
      </c>
      <c r="G184" s="991">
        <f>G185+G186+G187</f>
        <v>0</v>
      </c>
      <c r="H184" s="992">
        <f>F184+G184</f>
        <v>-119132.72</v>
      </c>
      <c r="I184" s="880"/>
      <c r="K184" s="1018"/>
    </row>
    <row r="185" spans="2:11" s="881" customFormat="1" ht="18" hidden="1">
      <c r="B185" s="878"/>
      <c r="C185" s="900" t="s">
        <v>660</v>
      </c>
      <c r="D185" s="919" t="s">
        <v>632</v>
      </c>
      <c r="E185" s="903"/>
      <c r="F185" s="932">
        <f>'FC-9_TRANS_SUBV'!J43</f>
        <v>-119132.72</v>
      </c>
      <c r="G185" s="932">
        <v>0</v>
      </c>
      <c r="H185" s="904"/>
      <c r="I185" s="880"/>
      <c r="K185" s="1018"/>
    </row>
    <row r="186" spans="2:11" s="881" customFormat="1" ht="18" hidden="1">
      <c r="B186" s="878"/>
      <c r="C186" s="900" t="s">
        <v>792</v>
      </c>
      <c r="D186" s="919" t="s">
        <v>793</v>
      </c>
      <c r="E186" s="903"/>
      <c r="F186" s="932">
        <f>'FC-3_CPyG'!G70+'FC-3_CPyG'!G71</f>
        <v>0</v>
      </c>
      <c r="G186" s="932"/>
      <c r="H186" s="1143"/>
      <c r="I186" s="880"/>
      <c r="K186" s="1018"/>
    </row>
    <row r="187" spans="2:11" s="881" customFormat="1" ht="18" hidden="1">
      <c r="B187" s="878"/>
      <c r="C187" s="900"/>
      <c r="D187" s="919"/>
      <c r="E187" s="903"/>
      <c r="F187" s="932"/>
      <c r="G187" s="932"/>
      <c r="H187" s="1143"/>
      <c r="I187" s="880"/>
      <c r="K187" s="1018"/>
    </row>
    <row r="188" spans="2:11" s="881" customFormat="1" ht="18" hidden="1">
      <c r="B188" s="878"/>
      <c r="C188" s="990" t="s">
        <v>684</v>
      </c>
      <c r="D188" s="919"/>
      <c r="E188" s="903"/>
      <c r="F188" s="991">
        <f>SUM(F189:F193)</f>
        <v>0</v>
      </c>
      <c r="G188" s="991">
        <f>SUM(G189:G193)</f>
        <v>0</v>
      </c>
      <c r="H188" s="991">
        <f>SUM(F188:G188)</f>
        <v>0</v>
      </c>
      <c r="I188" s="880"/>
      <c r="K188" s="1018"/>
    </row>
    <row r="189" spans="2:11" s="881" customFormat="1" ht="18" hidden="1">
      <c r="B189" s="878"/>
      <c r="C189" s="1013"/>
      <c r="D189" s="1014"/>
      <c r="E189" s="903"/>
      <c r="F189" s="1007"/>
      <c r="G189" s="1007"/>
      <c r="H189" s="904"/>
      <c r="I189" s="880"/>
      <c r="K189" s="1018"/>
    </row>
    <row r="190" spans="2:11" s="881" customFormat="1" ht="18" hidden="1">
      <c r="B190" s="878"/>
      <c r="C190" s="1013"/>
      <c r="D190" s="1014"/>
      <c r="E190" s="903"/>
      <c r="F190" s="1007"/>
      <c r="G190" s="1007"/>
      <c r="H190" s="904"/>
      <c r="I190" s="880"/>
      <c r="K190" s="1018"/>
    </row>
    <row r="191" spans="2:11" s="881" customFormat="1" ht="18" hidden="1">
      <c r="B191" s="878"/>
      <c r="C191" s="1013"/>
      <c r="D191" s="1014"/>
      <c r="E191" s="903"/>
      <c r="F191" s="1007"/>
      <c r="G191" s="1007"/>
      <c r="H191" s="904"/>
      <c r="I191" s="880"/>
      <c r="K191" s="1018"/>
    </row>
    <row r="192" spans="2:11" s="881" customFormat="1" ht="18" hidden="1">
      <c r="B192" s="878"/>
      <c r="C192" s="1015"/>
      <c r="D192" s="1014"/>
      <c r="E192" s="967"/>
      <c r="F192" s="1009"/>
      <c r="G192" s="1009"/>
      <c r="H192" s="904"/>
      <c r="I192" s="880"/>
      <c r="K192" s="1018"/>
    </row>
    <row r="193" spans="2:11" s="881" customFormat="1" ht="18.75" hidden="1" thickBot="1">
      <c r="B193" s="878"/>
      <c r="C193" s="1016"/>
      <c r="D193" s="1017"/>
      <c r="E193" s="993"/>
      <c r="F193" s="1012"/>
      <c r="G193" s="1012"/>
      <c r="H193" s="994"/>
      <c r="I193" s="880"/>
      <c r="K193" s="1018"/>
    </row>
    <row r="194" spans="2:11" s="881" customFormat="1" ht="15">
      <c r="B194" s="878"/>
      <c r="C194" s="947"/>
      <c r="D194" s="982"/>
      <c r="E194" s="982"/>
      <c r="F194" s="982"/>
      <c r="G194" s="982"/>
      <c r="H194" s="986"/>
      <c r="I194" s="880"/>
    </row>
    <row r="195" spans="2:11" ht="15.75" thickBot="1">
      <c r="B195" s="995"/>
      <c r="C195" s="1299"/>
      <c r="D195" s="1299"/>
      <c r="E195" s="996"/>
      <c r="F195" s="996"/>
      <c r="G195" s="996"/>
      <c r="H195" s="997"/>
      <c r="I195" s="998"/>
      <c r="K195" s="881"/>
    </row>
    <row r="196" spans="2:11" ht="12.75">
      <c r="C196" s="464"/>
      <c r="D196" s="464"/>
      <c r="E196" s="875"/>
      <c r="F196" s="875"/>
      <c r="G196" s="875"/>
      <c r="H196" s="464"/>
    </row>
    <row r="197" spans="2:11" ht="12.75">
      <c r="C197" s="999" t="s">
        <v>70</v>
      </c>
      <c r="D197" s="464"/>
      <c r="E197" s="875"/>
      <c r="F197" s="875"/>
      <c r="G197" s="875"/>
      <c r="H197" s="865" t="s">
        <v>683</v>
      </c>
    </row>
    <row r="198" spans="2:11" ht="12.75">
      <c r="C198" s="1000" t="s">
        <v>71</v>
      </c>
      <c r="D198" s="464"/>
      <c r="E198" s="875"/>
      <c r="F198" s="875"/>
      <c r="G198" s="875"/>
      <c r="H198" s="464"/>
    </row>
    <row r="199" spans="2:11" ht="12.75">
      <c r="C199" s="1000" t="s">
        <v>72</v>
      </c>
      <c r="D199" s="464"/>
      <c r="E199" s="875"/>
      <c r="F199" s="875"/>
      <c r="G199" s="875"/>
      <c r="H199" s="464"/>
    </row>
    <row r="200" spans="2:11" ht="12.75">
      <c r="C200" s="1000" t="s">
        <v>73</v>
      </c>
      <c r="D200" s="464"/>
      <c r="E200" s="875"/>
      <c r="F200" s="875"/>
      <c r="G200" s="875"/>
      <c r="H200" s="464"/>
    </row>
    <row r="201" spans="2:11" ht="12.75">
      <c r="C201" s="1000" t="s">
        <v>74</v>
      </c>
      <c r="D201" s="464"/>
      <c r="E201" s="875"/>
      <c r="F201" s="875"/>
      <c r="G201" s="875"/>
      <c r="H201" s="464"/>
    </row>
    <row r="202" spans="2:11" ht="12.75">
      <c r="C202" s="464"/>
      <c r="D202" s="464"/>
      <c r="E202" s="875"/>
      <c r="F202" s="875"/>
      <c r="G202" s="875"/>
      <c r="H202" s="464"/>
    </row>
    <row r="203" spans="2:11" ht="12.75">
      <c r="C203" s="464"/>
      <c r="D203" s="464"/>
      <c r="E203" s="875"/>
      <c r="F203" s="875"/>
      <c r="G203" s="875"/>
      <c r="H203" s="464"/>
    </row>
    <row r="204" spans="2:11" ht="12.75">
      <c r="C204" s="464"/>
      <c r="D204" s="464"/>
      <c r="E204" s="875"/>
      <c r="F204" s="875"/>
      <c r="G204" s="875"/>
      <c r="H204" s="464"/>
    </row>
    <row r="205" spans="2:11" s="913" customFormat="1" ht="20.25">
      <c r="C205" s="1001" t="s">
        <v>665</v>
      </c>
      <c r="D205" s="464"/>
      <c r="E205" s="875"/>
      <c r="F205" s="1002"/>
      <c r="G205" s="1002"/>
      <c r="H205" s="874"/>
    </row>
    <row r="206" spans="2:11" ht="12.75">
      <c r="C206" s="464"/>
      <c r="D206" s="464"/>
      <c r="E206" s="875"/>
      <c r="H206" s="464"/>
    </row>
    <row r="207" spans="2:11" ht="12.75">
      <c r="C207" s="464"/>
      <c r="D207" s="464"/>
      <c r="E207" s="875"/>
    </row>
    <row r="208" spans="2:11" ht="18.75" thickBot="1">
      <c r="C208" s="970" t="s">
        <v>633</v>
      </c>
      <c r="D208" s="971"/>
      <c r="E208" s="972"/>
    </row>
    <row r="209" spans="3:5" ht="23.1" customHeight="1" thickTop="1">
      <c r="C209" s="464"/>
      <c r="D209" s="464" t="s">
        <v>666</v>
      </c>
      <c r="E209" s="875">
        <f>+E158</f>
        <v>426.09999999997672</v>
      </c>
    </row>
    <row r="210" spans="3:5" ht="23.1" customHeight="1">
      <c r="D210" s="456" t="s">
        <v>667</v>
      </c>
      <c r="E210" s="867">
        <f>'FC-3_CPyG'!G50</f>
        <v>426.10000000000582</v>
      </c>
    </row>
    <row r="211" spans="3:5" ht="23.1" customHeight="1">
      <c r="E211" s="1003" t="str">
        <f>IF(ROUND(E209-E210,2)=0,"OK","Mal, revísalo")</f>
        <v>OK</v>
      </c>
    </row>
    <row r="213" spans="3:5" ht="23.1" customHeight="1">
      <c r="D213" s="456" t="s">
        <v>668</v>
      </c>
      <c r="E213" s="867">
        <f>+H158</f>
        <v>170434.91000000003</v>
      </c>
    </row>
    <row r="214" spans="3:5" ht="23.1" customHeight="1">
      <c r="D214" s="456" t="s">
        <v>669</v>
      </c>
      <c r="E214" s="867">
        <f>+H160</f>
        <v>-170434.91000000003</v>
      </c>
    </row>
    <row r="215" spans="3:5" ht="23.1" customHeight="1">
      <c r="E215" s="1003" t="str">
        <f>IF(ROUND(E213+E214,2)=0,"OK","Revísalo")</f>
        <v>OK</v>
      </c>
    </row>
  </sheetData>
  <sheetProtection password="C494" sheet="1" objects="1" scenarios="1" selectLockedCells="1" selectUnlockedCells="1"/>
  <mergeCells count="22">
    <mergeCell ref="C195:D195"/>
    <mergeCell ref="C156:D156"/>
    <mergeCell ref="C71:D71"/>
    <mergeCell ref="C73:D73"/>
    <mergeCell ref="C75:D75"/>
    <mergeCell ref="C85:D85"/>
    <mergeCell ref="C88:D88"/>
    <mergeCell ref="C112:D112"/>
    <mergeCell ref="C123:D123"/>
    <mergeCell ref="C141:D141"/>
    <mergeCell ref="C143:D143"/>
    <mergeCell ref="C148:D148"/>
    <mergeCell ref="C160:D160"/>
    <mergeCell ref="F161:F163"/>
    <mergeCell ref="H161:H163"/>
    <mergeCell ref="G161:G163"/>
    <mergeCell ref="C53:D53"/>
    <mergeCell ref="H6:H7"/>
    <mergeCell ref="D9:H9"/>
    <mergeCell ref="C12:D12"/>
    <mergeCell ref="C14:D14"/>
    <mergeCell ref="C42:D4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D41" sqref="D41"/>
    </sheetView>
  </sheetViews>
  <sheetFormatPr baseColWidth="10" defaultColWidth="10.6640625" defaultRowHeight="23.1" customHeight="1"/>
  <cols>
    <col min="1" max="1" width="4.6640625" style="2" bestFit="1" customWidth="1"/>
    <col min="2" max="2" width="3.33203125" style="2" customWidth="1"/>
    <col min="3" max="3" width="12.3320312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1:24" ht="23.1" customHeight="1">
      <c r="E1" s="3"/>
    </row>
    <row r="2" spans="1:24" ht="23.1" customHeight="1">
      <c r="D2" s="47" t="s">
        <v>31</v>
      </c>
    </row>
    <row r="3" spans="1:24" ht="23.1" customHeight="1">
      <c r="D3" s="47" t="s">
        <v>32</v>
      </c>
    </row>
    <row r="4" spans="1:24" ht="23.1" customHeight="1" thickBot="1">
      <c r="A4" s="800" t="s">
        <v>671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267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9"/>
    </row>
    <row r="6" spans="1:24" ht="30" customHeight="1">
      <c r="B6" s="8"/>
      <c r="C6" s="1" t="s">
        <v>0</v>
      </c>
      <c r="D6" s="23"/>
      <c r="E6" s="23"/>
      <c r="F6" s="23"/>
      <c r="G6" s="3"/>
      <c r="H6" s="1154">
        <f>ejercicio</f>
        <v>2019</v>
      </c>
      <c r="I6" s="9"/>
      <c r="K6" s="270"/>
      <c r="L6" s="271" t="s">
        <v>474</v>
      </c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3"/>
    </row>
    <row r="7" spans="1:24" ht="30" customHeight="1">
      <c r="B7" s="8"/>
      <c r="C7" s="1" t="s">
        <v>1</v>
      </c>
      <c r="D7" s="3"/>
      <c r="E7" s="3"/>
      <c r="F7" s="3"/>
      <c r="G7" s="3"/>
      <c r="H7" s="1154">
        <v>2018</v>
      </c>
      <c r="I7" s="9"/>
      <c r="K7" s="270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3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270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3"/>
    </row>
    <row r="9" spans="1:24" ht="30" customHeight="1">
      <c r="B9" s="8"/>
      <c r="C9" s="39" t="s">
        <v>2</v>
      </c>
      <c r="D9" s="1159" t="str">
        <f>Entidad</f>
        <v xml:space="preserve">FUNDACIÓN BIOAVANCE </v>
      </c>
      <c r="E9" s="1159"/>
      <c r="F9" s="1159"/>
      <c r="G9" s="1159"/>
      <c r="H9" s="1159"/>
      <c r="I9" s="9"/>
      <c r="K9" s="274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6"/>
    </row>
    <row r="10" spans="1:24" ht="7.35" customHeight="1">
      <c r="B10" s="8"/>
      <c r="C10" s="3"/>
      <c r="D10" s="3"/>
      <c r="E10" s="3"/>
      <c r="F10" s="3"/>
      <c r="G10" s="3"/>
      <c r="H10" s="10"/>
      <c r="I10" s="9"/>
      <c r="K10" s="270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3"/>
    </row>
    <row r="11" spans="1:24" s="12" customFormat="1" ht="30" customHeight="1">
      <c r="B11" s="24"/>
      <c r="C11" s="11" t="s">
        <v>69</v>
      </c>
      <c r="D11" s="11"/>
      <c r="E11" s="11"/>
      <c r="F11" s="11"/>
      <c r="G11" s="11"/>
      <c r="H11" s="11"/>
      <c r="I11" s="25"/>
      <c r="K11" s="277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9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277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9"/>
    </row>
    <row r="13" spans="1:24" ht="23.1" customHeight="1">
      <c r="B13" s="8"/>
      <c r="C13" s="13" t="s">
        <v>454</v>
      </c>
      <c r="D13" s="13"/>
      <c r="E13" s="13"/>
      <c r="F13" s="13"/>
      <c r="G13" s="13"/>
      <c r="H13" s="382">
        <f>+H15+H19</f>
        <v>9</v>
      </c>
      <c r="I13" s="9"/>
      <c r="K13" s="270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3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270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3"/>
    </row>
    <row r="15" spans="1:24" ht="23.1" customHeight="1">
      <c r="B15" s="8"/>
      <c r="C15" s="3"/>
      <c r="D15" s="383" t="s">
        <v>455</v>
      </c>
      <c r="E15" s="383"/>
      <c r="F15" s="383"/>
      <c r="G15" s="383"/>
      <c r="H15" s="384">
        <f>H16+H17</f>
        <v>9</v>
      </c>
      <c r="I15" s="9"/>
      <c r="K15" s="270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3"/>
    </row>
    <row r="16" spans="1:24" ht="23.1" customHeight="1">
      <c r="B16" s="8"/>
      <c r="C16" s="3"/>
      <c r="D16" s="3"/>
      <c r="E16" s="26" t="s">
        <v>3</v>
      </c>
      <c r="F16" s="26"/>
      <c r="G16" s="26"/>
      <c r="H16" s="299">
        <v>9</v>
      </c>
      <c r="I16" s="9"/>
      <c r="K16" s="270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3"/>
    </row>
    <row r="17" spans="2:24" ht="23.1" customHeight="1">
      <c r="B17" s="8"/>
      <c r="C17" s="3"/>
      <c r="D17" s="3"/>
      <c r="E17" s="26" t="s">
        <v>4</v>
      </c>
      <c r="F17" s="26"/>
      <c r="G17" s="26"/>
      <c r="H17" s="299"/>
      <c r="I17" s="9"/>
      <c r="K17" s="270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3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270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3"/>
    </row>
    <row r="19" spans="2:24" ht="23.1" customHeight="1">
      <c r="B19" s="8"/>
      <c r="C19" s="3"/>
      <c r="D19" s="383" t="s">
        <v>456</v>
      </c>
      <c r="E19" s="383"/>
      <c r="F19" s="383"/>
      <c r="G19" s="383"/>
      <c r="H19" s="385"/>
      <c r="I19" s="9"/>
      <c r="K19" s="270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3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270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3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270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3"/>
    </row>
    <row r="22" spans="2:24" ht="31.3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270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3"/>
    </row>
    <row r="23" spans="2:24" ht="23.1" customHeight="1">
      <c r="B23" s="8"/>
      <c r="C23" s="29" t="s">
        <v>457</v>
      </c>
      <c r="D23" s="386" t="s">
        <v>800</v>
      </c>
      <c r="E23" s="386"/>
      <c r="F23" s="386"/>
      <c r="G23" s="386"/>
      <c r="H23" s="300"/>
      <c r="I23" s="9"/>
      <c r="K23" s="270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3"/>
    </row>
    <row r="24" spans="2:24" ht="23.1" customHeight="1">
      <c r="B24" s="8"/>
      <c r="C24" s="30" t="s">
        <v>458</v>
      </c>
      <c r="D24" s="387" t="s">
        <v>801</v>
      </c>
      <c r="E24" s="387"/>
      <c r="F24" s="387"/>
      <c r="G24" s="387"/>
      <c r="H24" s="301"/>
      <c r="I24" s="9"/>
      <c r="K24" s="270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3"/>
    </row>
    <row r="25" spans="2:24" ht="23.1" customHeight="1">
      <c r="B25" s="8"/>
      <c r="C25" s="30" t="s">
        <v>459</v>
      </c>
      <c r="D25" s="387" t="s">
        <v>802</v>
      </c>
      <c r="E25" s="387"/>
      <c r="F25" s="387"/>
      <c r="G25" s="387"/>
      <c r="H25" s="301"/>
      <c r="I25" s="9"/>
      <c r="K25" s="270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3"/>
    </row>
    <row r="26" spans="2:24" ht="23.1" customHeight="1">
      <c r="B26" s="8"/>
      <c r="C26" s="30" t="s">
        <v>460</v>
      </c>
      <c r="D26" s="387" t="s">
        <v>837</v>
      </c>
      <c r="E26" s="387"/>
      <c r="F26" s="387"/>
      <c r="G26" s="387"/>
      <c r="H26" s="301"/>
      <c r="I26" s="9"/>
      <c r="K26" s="270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3"/>
    </row>
    <row r="27" spans="2:24" ht="23.1" customHeight="1">
      <c r="B27" s="8"/>
      <c r="C27" s="30" t="s">
        <v>8</v>
      </c>
      <c r="D27" s="387" t="s">
        <v>804</v>
      </c>
      <c r="E27" s="387"/>
      <c r="F27" s="387"/>
      <c r="G27" s="387"/>
      <c r="H27" s="301"/>
      <c r="I27" s="9"/>
      <c r="K27" s="270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3"/>
    </row>
    <row r="28" spans="2:24" ht="23.1" customHeight="1">
      <c r="B28" s="8"/>
      <c r="C28" s="30" t="s">
        <v>9</v>
      </c>
      <c r="D28" s="387" t="s">
        <v>805</v>
      </c>
      <c r="E28" s="387"/>
      <c r="F28" s="387"/>
      <c r="G28" s="387"/>
      <c r="H28" s="301"/>
      <c r="I28" s="9"/>
      <c r="K28" s="270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3"/>
    </row>
    <row r="29" spans="2:24" ht="23.1" customHeight="1">
      <c r="B29" s="8"/>
      <c r="C29" s="30" t="s">
        <v>10</v>
      </c>
      <c r="D29" s="387" t="s">
        <v>806</v>
      </c>
      <c r="E29" s="387"/>
      <c r="F29" s="387"/>
      <c r="G29" s="387"/>
      <c r="H29" s="301"/>
      <c r="I29" s="9"/>
      <c r="K29" s="270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3"/>
    </row>
    <row r="30" spans="2:24" ht="23.1" customHeight="1">
      <c r="B30" s="8"/>
      <c r="C30" s="30" t="s">
        <v>11</v>
      </c>
      <c r="D30" s="387" t="s">
        <v>807</v>
      </c>
      <c r="E30" s="387"/>
      <c r="F30" s="387"/>
      <c r="G30" s="387"/>
      <c r="H30" s="301"/>
      <c r="I30" s="9"/>
      <c r="K30" s="280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2"/>
    </row>
    <row r="31" spans="2:24" ht="23.1" customHeight="1">
      <c r="B31" s="8"/>
      <c r="C31" s="30" t="s">
        <v>12</v>
      </c>
      <c r="D31" s="387" t="s">
        <v>808</v>
      </c>
      <c r="E31" s="387"/>
      <c r="F31" s="387"/>
      <c r="G31" s="387"/>
      <c r="H31" s="301"/>
      <c r="I31" s="9"/>
      <c r="K31" s="280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2"/>
    </row>
    <row r="32" spans="2:24" ht="23.1" customHeight="1">
      <c r="B32" s="8"/>
      <c r="C32" s="30" t="s">
        <v>13</v>
      </c>
      <c r="D32" s="387" t="s">
        <v>809</v>
      </c>
      <c r="E32" s="387"/>
      <c r="F32" s="387"/>
      <c r="G32" s="387"/>
      <c r="H32" s="301"/>
      <c r="I32" s="9"/>
      <c r="K32" s="270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3"/>
    </row>
    <row r="33" spans="2:25" ht="23.1" customHeight="1">
      <c r="B33" s="8"/>
      <c r="C33" s="30" t="s">
        <v>14</v>
      </c>
      <c r="D33" s="387" t="s">
        <v>810</v>
      </c>
      <c r="E33" s="387"/>
      <c r="F33" s="387"/>
      <c r="G33" s="387"/>
      <c r="H33" s="301"/>
      <c r="I33" s="9"/>
      <c r="K33" s="270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3"/>
    </row>
    <row r="34" spans="2:25" ht="23.1" customHeight="1">
      <c r="B34" s="8"/>
      <c r="C34" s="30" t="s">
        <v>15</v>
      </c>
      <c r="D34" s="387"/>
      <c r="E34" s="387"/>
      <c r="F34" s="387"/>
      <c r="G34" s="387"/>
      <c r="H34" s="301"/>
      <c r="I34" s="9"/>
      <c r="K34" s="270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3"/>
    </row>
    <row r="35" spans="2:25" ht="23.1" customHeight="1">
      <c r="B35" s="8"/>
      <c r="C35" s="30" t="s">
        <v>16</v>
      </c>
      <c r="D35" s="387"/>
      <c r="E35" s="387"/>
      <c r="F35" s="387"/>
      <c r="G35" s="387"/>
      <c r="H35" s="301"/>
      <c r="I35" s="9"/>
      <c r="K35" s="270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3"/>
    </row>
    <row r="36" spans="2:25" ht="23.1" customHeight="1">
      <c r="B36" s="8"/>
      <c r="C36" s="30" t="s">
        <v>17</v>
      </c>
      <c r="D36" s="387"/>
      <c r="E36" s="387"/>
      <c r="F36" s="387"/>
      <c r="G36" s="387"/>
      <c r="H36" s="301"/>
      <c r="I36" s="9"/>
      <c r="K36" s="283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5"/>
    </row>
    <row r="37" spans="2:25" ht="23.1" customHeight="1">
      <c r="B37" s="8"/>
      <c r="C37" s="30" t="s">
        <v>18</v>
      </c>
      <c r="D37" s="387"/>
      <c r="E37" s="387"/>
      <c r="F37" s="387"/>
      <c r="G37" s="387"/>
      <c r="H37" s="301"/>
      <c r="I37" s="9"/>
      <c r="K37" s="283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5"/>
    </row>
    <row r="38" spans="2:25" ht="23.1" customHeight="1">
      <c r="B38" s="8"/>
      <c r="C38" s="30" t="s">
        <v>19</v>
      </c>
      <c r="D38" s="387"/>
      <c r="E38" s="387"/>
      <c r="F38" s="387"/>
      <c r="G38" s="387"/>
      <c r="H38" s="301"/>
      <c r="I38" s="9"/>
      <c r="K38" s="283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5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283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5"/>
    </row>
    <row r="40" spans="2:25" ht="23.1" customHeight="1">
      <c r="B40" s="8"/>
      <c r="C40" s="34" t="s">
        <v>461</v>
      </c>
      <c r="D40" s="388" t="s">
        <v>838</v>
      </c>
      <c r="E40" s="388"/>
      <c r="F40" s="388"/>
      <c r="G40" s="388"/>
      <c r="H40" s="302"/>
      <c r="I40" s="9"/>
      <c r="K40" s="270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3"/>
    </row>
    <row r="41" spans="2:25" ht="23.1" customHeight="1">
      <c r="B41" s="8"/>
      <c r="C41" s="34" t="s">
        <v>36</v>
      </c>
      <c r="D41" s="387" t="s">
        <v>803</v>
      </c>
      <c r="E41" s="387"/>
      <c r="F41" s="387"/>
      <c r="G41" s="387"/>
      <c r="H41" s="302"/>
      <c r="I41" s="9"/>
      <c r="K41" s="270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3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286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8"/>
    </row>
    <row r="43" spans="2:25" ht="23.1" customHeight="1">
      <c r="G43" s="36"/>
      <c r="J43" s="800" t="s">
        <v>672</v>
      </c>
    </row>
    <row r="44" spans="2:25" s="42" customFormat="1" ht="15">
      <c r="C44" s="37" t="s">
        <v>70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71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72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73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74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workbookViewId="0">
      <selection activeCell="C17" sqref="C17:J17"/>
    </sheetView>
  </sheetViews>
  <sheetFormatPr baseColWidth="10" defaultColWidth="10.6640625" defaultRowHeight="23.1" customHeight="1"/>
  <cols>
    <col min="1" max="1" width="4.33203125" style="561" bestFit="1" customWidth="1"/>
    <col min="2" max="2" width="3.33203125" style="561" customWidth="1"/>
    <col min="3" max="3" width="13.5546875" style="561" customWidth="1"/>
    <col min="4" max="4" width="16.33203125" style="561" customWidth="1"/>
    <col min="5" max="5" width="14" style="561" customWidth="1"/>
    <col min="6" max="7" width="16.33203125" style="561" customWidth="1"/>
    <col min="8" max="8" width="10.33203125" style="561" customWidth="1"/>
    <col min="9" max="9" width="13" style="561" customWidth="1"/>
    <col min="10" max="10" width="10.6640625" style="561"/>
    <col min="11" max="11" width="2" style="561" customWidth="1"/>
    <col min="12" max="12" width="12.6640625" style="561" customWidth="1"/>
    <col min="13" max="15" width="10.6640625" style="561"/>
    <col min="16" max="16" width="30.44140625" style="561" customWidth="1"/>
    <col min="17" max="17" width="3.33203125" style="561" customWidth="1"/>
    <col min="18" max="16384" width="10.6640625" style="561"/>
  </cols>
  <sheetData>
    <row r="1" spans="1:32" ht="23.1" customHeight="1">
      <c r="D1" s="562"/>
    </row>
    <row r="2" spans="1:32" ht="23.1" customHeight="1">
      <c r="D2" s="563" t="s">
        <v>31</v>
      </c>
    </row>
    <row r="3" spans="1:32" ht="23.1" customHeight="1">
      <c r="D3" s="563" t="s">
        <v>32</v>
      </c>
    </row>
    <row r="4" spans="1:32" ht="23.1" customHeight="1" thickBot="1">
      <c r="A4" s="561" t="s">
        <v>671</v>
      </c>
    </row>
    <row r="5" spans="1:32" ht="9" customHeight="1">
      <c r="B5" s="564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6"/>
      <c r="S5" s="267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9"/>
    </row>
    <row r="6" spans="1:32" ht="30" customHeight="1">
      <c r="B6" s="567"/>
      <c r="C6" s="568" t="s">
        <v>0</v>
      </c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P6" s="1160">
        <f>ejercicio</f>
        <v>2019</v>
      </c>
      <c r="Q6" s="569"/>
      <c r="S6" s="270"/>
      <c r="T6" s="271" t="s">
        <v>474</v>
      </c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</row>
    <row r="7" spans="1:32" ht="30" customHeight="1">
      <c r="B7" s="567"/>
      <c r="C7" s="568" t="s">
        <v>1</v>
      </c>
      <c r="D7" s="562"/>
      <c r="E7" s="562"/>
      <c r="F7" s="562"/>
      <c r="G7" s="562"/>
      <c r="H7" s="562"/>
      <c r="I7" s="562"/>
      <c r="J7" s="562"/>
      <c r="K7" s="562"/>
      <c r="L7" s="562"/>
      <c r="M7" s="570"/>
      <c r="N7" s="562"/>
      <c r="P7" s="1160"/>
      <c r="Q7" s="569"/>
      <c r="S7" s="270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3"/>
    </row>
    <row r="8" spans="1:32" ht="30" customHeight="1">
      <c r="B8" s="567"/>
      <c r="C8" s="571"/>
      <c r="D8" s="562"/>
      <c r="E8" s="562"/>
      <c r="F8" s="562"/>
      <c r="G8" s="562"/>
      <c r="H8" s="562"/>
      <c r="I8" s="562"/>
      <c r="J8" s="562"/>
      <c r="K8" s="562"/>
      <c r="L8" s="562"/>
      <c r="M8" s="570"/>
      <c r="N8" s="562"/>
      <c r="O8" s="572"/>
      <c r="P8" s="572"/>
      <c r="Q8" s="569"/>
      <c r="S8" s="270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3"/>
    </row>
    <row r="9" spans="1:32" s="576" customFormat="1" ht="30" customHeight="1">
      <c r="B9" s="573"/>
      <c r="C9" s="574" t="s">
        <v>2</v>
      </c>
      <c r="D9" s="1162" t="str">
        <f>Entidad</f>
        <v xml:space="preserve">FUNDACIÓN BIOAVANCE </v>
      </c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553"/>
      <c r="Q9" s="575"/>
      <c r="S9" s="274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6"/>
    </row>
    <row r="10" spans="1:32" ht="7.35" customHeight="1">
      <c r="B10" s="567"/>
      <c r="C10" s="562"/>
      <c r="D10" s="562"/>
      <c r="E10" s="562"/>
      <c r="F10" s="562"/>
      <c r="G10" s="562"/>
      <c r="H10" s="562"/>
      <c r="I10" s="570"/>
      <c r="J10" s="562"/>
      <c r="K10" s="562"/>
      <c r="L10" s="562"/>
      <c r="M10" s="562"/>
      <c r="N10" s="562"/>
      <c r="O10" s="562"/>
      <c r="P10" s="562"/>
      <c r="Q10" s="569"/>
      <c r="S10" s="270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3"/>
    </row>
    <row r="11" spans="1:32" s="580" customFormat="1" ht="30" customHeight="1">
      <c r="B11" s="577"/>
      <c r="C11" s="578" t="s">
        <v>76</v>
      </c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9"/>
      <c r="S11" s="277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9"/>
    </row>
    <row r="12" spans="1:32" ht="23.1" customHeight="1">
      <c r="B12" s="567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9"/>
      <c r="S12" s="277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9"/>
    </row>
    <row r="13" spans="1:32" ht="23.1" customHeight="1">
      <c r="B13" s="567"/>
      <c r="C13" s="581" t="s">
        <v>673</v>
      </c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69"/>
      <c r="S13" s="270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3"/>
    </row>
    <row r="14" spans="1:32" ht="23.1" customHeight="1">
      <c r="B14" s="567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69"/>
      <c r="S14" s="270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3"/>
    </row>
    <row r="15" spans="1:32" ht="23.1" customHeight="1">
      <c r="B15" s="567"/>
      <c r="C15" s="562"/>
      <c r="D15" s="562"/>
      <c r="E15" s="562"/>
      <c r="F15" s="1165" t="s">
        <v>503</v>
      </c>
      <c r="G15" s="1165"/>
      <c r="H15" s="1165"/>
      <c r="I15" s="582">
        <f>ejercicio-2</f>
        <v>2017</v>
      </c>
      <c r="J15" s="583"/>
      <c r="K15" s="562"/>
      <c r="L15" s="1165" t="s">
        <v>502</v>
      </c>
      <c r="M15" s="1165"/>
      <c r="N15" s="1165"/>
      <c r="O15" s="584">
        <f>ejercicio-1</f>
        <v>2018</v>
      </c>
      <c r="P15" s="585"/>
      <c r="Q15" s="569"/>
      <c r="S15" s="270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3"/>
    </row>
    <row r="16" spans="1:32" s="593" customFormat="1" ht="51" customHeight="1">
      <c r="B16" s="586"/>
      <c r="C16" s="587" t="s">
        <v>20</v>
      </c>
      <c r="D16" s="587"/>
      <c r="E16" s="588" t="s">
        <v>21</v>
      </c>
      <c r="F16" s="588" t="s">
        <v>22</v>
      </c>
      <c r="G16" s="588" t="s">
        <v>500</v>
      </c>
      <c r="H16" s="589" t="s">
        <v>499</v>
      </c>
      <c r="I16" s="588" t="s">
        <v>676</v>
      </c>
      <c r="J16" s="588" t="s">
        <v>677</v>
      </c>
      <c r="K16" s="588"/>
      <c r="L16" s="590" t="s">
        <v>504</v>
      </c>
      <c r="M16" s="590" t="s">
        <v>24</v>
      </c>
      <c r="N16" s="590" t="s">
        <v>505</v>
      </c>
      <c r="O16" s="590" t="s">
        <v>26</v>
      </c>
      <c r="P16" s="591" t="s">
        <v>363</v>
      </c>
      <c r="Q16" s="592"/>
      <c r="S16" s="270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3"/>
    </row>
    <row r="17" spans="2:32" ht="23.1" customHeight="1">
      <c r="B17" s="567"/>
      <c r="C17" s="303"/>
      <c r="D17" s="303" t="s">
        <v>311</v>
      </c>
      <c r="E17" s="604"/>
      <c r="F17" s="304" t="s">
        <v>839</v>
      </c>
      <c r="G17" s="602">
        <v>1</v>
      </c>
      <c r="H17" s="602"/>
      <c r="I17" s="306"/>
      <c r="J17" s="306">
        <v>30050.61</v>
      </c>
      <c r="K17" s="306"/>
      <c r="L17" s="306"/>
      <c r="M17" s="306"/>
      <c r="N17" s="306"/>
      <c r="O17" s="306"/>
      <c r="P17" s="306"/>
      <c r="Q17" s="569"/>
      <c r="S17" s="270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3"/>
    </row>
    <row r="18" spans="2:32" ht="23.1" customHeight="1">
      <c r="B18" s="567"/>
      <c r="C18" s="307"/>
      <c r="D18" s="307"/>
      <c r="E18" s="605"/>
      <c r="F18" s="308"/>
      <c r="G18" s="603"/>
      <c r="H18" s="603"/>
      <c r="I18" s="310"/>
      <c r="J18" s="310"/>
      <c r="K18" s="310"/>
      <c r="L18" s="310"/>
      <c r="M18" s="310"/>
      <c r="N18" s="310"/>
      <c r="O18" s="310"/>
      <c r="P18" s="310"/>
      <c r="Q18" s="569"/>
      <c r="S18" s="270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3"/>
    </row>
    <row r="19" spans="2:32" ht="23.1" customHeight="1">
      <c r="B19" s="567"/>
      <c r="C19" s="307"/>
      <c r="D19" s="307"/>
      <c r="E19" s="605"/>
      <c r="F19" s="308"/>
      <c r="G19" s="603"/>
      <c r="H19" s="603"/>
      <c r="I19" s="310"/>
      <c r="J19" s="310"/>
      <c r="K19" s="310"/>
      <c r="L19" s="310"/>
      <c r="M19" s="310"/>
      <c r="N19" s="310"/>
      <c r="O19" s="310"/>
      <c r="P19" s="310"/>
      <c r="Q19" s="569"/>
      <c r="S19" s="270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3"/>
    </row>
    <row r="20" spans="2:32" ht="23.1" customHeight="1">
      <c r="B20" s="567"/>
      <c r="C20" s="307"/>
      <c r="D20" s="307"/>
      <c r="E20" s="605"/>
      <c r="F20" s="308"/>
      <c r="G20" s="603"/>
      <c r="H20" s="603"/>
      <c r="I20" s="310"/>
      <c r="J20" s="310"/>
      <c r="K20" s="310"/>
      <c r="L20" s="310"/>
      <c r="M20" s="310"/>
      <c r="N20" s="310"/>
      <c r="O20" s="310"/>
      <c r="P20" s="310"/>
      <c r="Q20" s="569"/>
      <c r="S20" s="270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3"/>
    </row>
    <row r="21" spans="2:32" ht="23.1" customHeight="1">
      <c r="B21" s="567"/>
      <c r="C21" s="307"/>
      <c r="D21" s="307"/>
      <c r="E21" s="605"/>
      <c r="F21" s="308"/>
      <c r="G21" s="603"/>
      <c r="H21" s="603"/>
      <c r="I21" s="310"/>
      <c r="J21" s="310"/>
      <c r="K21" s="310"/>
      <c r="L21" s="310"/>
      <c r="M21" s="310"/>
      <c r="N21" s="310"/>
      <c r="O21" s="310"/>
      <c r="P21" s="310"/>
      <c r="Q21" s="569"/>
      <c r="S21" s="270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3"/>
    </row>
    <row r="22" spans="2:32" ht="23.1" customHeight="1">
      <c r="B22" s="567"/>
      <c r="C22" s="307"/>
      <c r="D22" s="307"/>
      <c r="E22" s="605"/>
      <c r="F22" s="308"/>
      <c r="G22" s="603"/>
      <c r="H22" s="603"/>
      <c r="I22" s="310"/>
      <c r="J22" s="310"/>
      <c r="K22" s="310"/>
      <c r="L22" s="310"/>
      <c r="M22" s="310"/>
      <c r="N22" s="310"/>
      <c r="O22" s="310"/>
      <c r="P22" s="310"/>
      <c r="Q22" s="569"/>
      <c r="S22" s="270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3"/>
    </row>
    <row r="23" spans="2:32" ht="23.1" customHeight="1">
      <c r="B23" s="567"/>
      <c r="C23" s="307"/>
      <c r="D23" s="307"/>
      <c r="E23" s="605"/>
      <c r="F23" s="308"/>
      <c r="G23" s="603"/>
      <c r="H23" s="603"/>
      <c r="I23" s="310"/>
      <c r="J23" s="310"/>
      <c r="K23" s="310"/>
      <c r="L23" s="310"/>
      <c r="M23" s="310"/>
      <c r="N23" s="310"/>
      <c r="O23" s="310"/>
      <c r="P23" s="310"/>
      <c r="Q23" s="569"/>
      <c r="S23" s="270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3"/>
    </row>
    <row r="24" spans="2:32" ht="23.1" customHeight="1">
      <c r="B24" s="567"/>
      <c r="C24" s="307"/>
      <c r="D24" s="307"/>
      <c r="E24" s="605"/>
      <c r="F24" s="308"/>
      <c r="G24" s="603"/>
      <c r="H24" s="603"/>
      <c r="I24" s="310"/>
      <c r="J24" s="310"/>
      <c r="K24" s="310"/>
      <c r="L24" s="310"/>
      <c r="M24" s="310"/>
      <c r="N24" s="310"/>
      <c r="O24" s="310"/>
      <c r="P24" s="310"/>
      <c r="Q24" s="569"/>
      <c r="S24" s="270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3"/>
    </row>
    <row r="25" spans="2:32" ht="23.1" customHeight="1">
      <c r="B25" s="567"/>
      <c r="C25" s="307"/>
      <c r="D25" s="307"/>
      <c r="E25" s="605"/>
      <c r="F25" s="308"/>
      <c r="G25" s="603"/>
      <c r="H25" s="603"/>
      <c r="I25" s="310"/>
      <c r="J25" s="310"/>
      <c r="K25" s="310"/>
      <c r="L25" s="310"/>
      <c r="M25" s="310"/>
      <c r="N25" s="310"/>
      <c r="O25" s="310"/>
      <c r="P25" s="310"/>
      <c r="Q25" s="569"/>
      <c r="S25" s="270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3"/>
    </row>
    <row r="26" spans="2:32" ht="23.1" customHeight="1">
      <c r="B26" s="567"/>
      <c r="C26" s="307"/>
      <c r="D26" s="307"/>
      <c r="E26" s="605"/>
      <c r="F26" s="308"/>
      <c r="G26" s="603"/>
      <c r="H26" s="603"/>
      <c r="I26" s="310"/>
      <c r="J26" s="310"/>
      <c r="K26" s="310"/>
      <c r="L26" s="310"/>
      <c r="M26" s="310"/>
      <c r="N26" s="310"/>
      <c r="O26" s="310"/>
      <c r="P26" s="310"/>
      <c r="Q26" s="569"/>
      <c r="S26" s="270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3"/>
    </row>
    <row r="27" spans="2:32" ht="23.1" customHeight="1">
      <c r="B27" s="567"/>
      <c r="C27" s="307"/>
      <c r="D27" s="307"/>
      <c r="E27" s="605"/>
      <c r="F27" s="308"/>
      <c r="G27" s="603"/>
      <c r="H27" s="603"/>
      <c r="I27" s="310"/>
      <c r="J27" s="310"/>
      <c r="K27" s="310"/>
      <c r="L27" s="310"/>
      <c r="M27" s="310"/>
      <c r="N27" s="310"/>
      <c r="O27" s="310"/>
      <c r="P27" s="310"/>
      <c r="Q27" s="569"/>
      <c r="S27" s="270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3"/>
    </row>
    <row r="28" spans="2:32" ht="23.1" customHeight="1">
      <c r="B28" s="567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9"/>
      <c r="S28" s="270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3"/>
    </row>
    <row r="29" spans="2:32" ht="23.1" customHeight="1">
      <c r="B29" s="567"/>
      <c r="C29" s="581" t="s">
        <v>27</v>
      </c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69"/>
      <c r="S29" s="270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3"/>
    </row>
    <row r="30" spans="2:32" ht="23.1" customHeight="1">
      <c r="B30" s="567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69"/>
      <c r="S30" s="280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2"/>
    </row>
    <row r="31" spans="2:32" ht="23.1" customHeight="1">
      <c r="B31" s="567"/>
      <c r="C31" s="562"/>
      <c r="D31" s="562"/>
      <c r="E31" s="562"/>
      <c r="F31" s="1165" t="s">
        <v>503</v>
      </c>
      <c r="G31" s="1165"/>
      <c r="H31" s="1165"/>
      <c r="I31" s="582">
        <f>ejercicio-2</f>
        <v>2017</v>
      </c>
      <c r="J31" s="583"/>
      <c r="K31" s="562"/>
      <c r="L31" s="1166" t="s">
        <v>502</v>
      </c>
      <c r="M31" s="1166"/>
      <c r="N31" s="1166"/>
      <c r="O31" s="594">
        <f>ejercicio-1</f>
        <v>2018</v>
      </c>
      <c r="Q31" s="569"/>
      <c r="S31" s="280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2"/>
    </row>
    <row r="32" spans="2:32" ht="44.1" customHeight="1">
      <c r="B32" s="567"/>
      <c r="C32" s="587" t="s">
        <v>20</v>
      </c>
      <c r="D32" s="587"/>
      <c r="E32" s="588" t="s">
        <v>21</v>
      </c>
      <c r="F32" s="588" t="s">
        <v>22</v>
      </c>
      <c r="G32" s="588" t="s">
        <v>500</v>
      </c>
      <c r="H32" s="589" t="s">
        <v>499</v>
      </c>
      <c r="I32" s="588" t="s">
        <v>676</v>
      </c>
      <c r="J32" s="588" t="s">
        <v>28</v>
      </c>
      <c r="K32" s="588"/>
      <c r="L32" s="588" t="s">
        <v>23</v>
      </c>
      <c r="M32" s="588" t="s">
        <v>24</v>
      </c>
      <c r="N32" s="588" t="s">
        <v>25</v>
      </c>
      <c r="O32" s="588" t="s">
        <v>26</v>
      </c>
      <c r="P32" s="591" t="s">
        <v>363</v>
      </c>
      <c r="Q32" s="569"/>
      <c r="S32" s="270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3"/>
    </row>
    <row r="33" spans="2:32" ht="23.1" customHeight="1">
      <c r="B33" s="567"/>
      <c r="C33" s="303"/>
      <c r="D33" s="303"/>
      <c r="E33" s="604"/>
      <c r="F33" s="389"/>
      <c r="G33" s="602"/>
      <c r="H33" s="305"/>
      <c r="I33" s="306"/>
      <c r="J33" s="306"/>
      <c r="K33" s="306"/>
      <c r="L33" s="306"/>
      <c r="M33" s="306"/>
      <c r="N33" s="306"/>
      <c r="O33" s="306"/>
      <c r="P33" s="306"/>
      <c r="Q33" s="569"/>
      <c r="S33" s="270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3"/>
    </row>
    <row r="34" spans="2:32" ht="23.1" customHeight="1">
      <c r="B34" s="567"/>
      <c r="C34" s="307"/>
      <c r="D34" s="307"/>
      <c r="E34" s="605"/>
      <c r="F34" s="390"/>
      <c r="G34" s="603"/>
      <c r="H34" s="309"/>
      <c r="I34" s="310"/>
      <c r="J34" s="310"/>
      <c r="K34" s="310"/>
      <c r="L34" s="310"/>
      <c r="M34" s="310"/>
      <c r="N34" s="310"/>
      <c r="O34" s="310"/>
      <c r="P34" s="310"/>
      <c r="Q34" s="569"/>
      <c r="S34" s="270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3"/>
    </row>
    <row r="35" spans="2:32" ht="23.1" customHeight="1">
      <c r="B35" s="567"/>
      <c r="C35" s="307"/>
      <c r="D35" s="307"/>
      <c r="E35" s="605"/>
      <c r="F35" s="390"/>
      <c r="G35" s="603"/>
      <c r="H35" s="309"/>
      <c r="I35" s="310"/>
      <c r="J35" s="310"/>
      <c r="K35" s="310"/>
      <c r="L35" s="310"/>
      <c r="M35" s="310"/>
      <c r="N35" s="310"/>
      <c r="O35" s="310"/>
      <c r="P35" s="310"/>
      <c r="Q35" s="569"/>
      <c r="S35" s="270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3"/>
    </row>
    <row r="36" spans="2:32" ht="23.1" customHeight="1">
      <c r="B36" s="567"/>
      <c r="C36" s="307"/>
      <c r="D36" s="307"/>
      <c r="E36" s="605"/>
      <c r="F36" s="390"/>
      <c r="G36" s="603"/>
      <c r="H36" s="309"/>
      <c r="I36" s="310"/>
      <c r="J36" s="310"/>
      <c r="K36" s="310"/>
      <c r="L36" s="310"/>
      <c r="M36" s="310"/>
      <c r="N36" s="310"/>
      <c r="O36" s="310"/>
      <c r="P36" s="310"/>
      <c r="Q36" s="569"/>
      <c r="S36" s="283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5"/>
    </row>
    <row r="37" spans="2:32" ht="23.1" customHeight="1">
      <c r="B37" s="567"/>
      <c r="C37" s="307"/>
      <c r="D37" s="307"/>
      <c r="E37" s="605"/>
      <c r="F37" s="390"/>
      <c r="G37" s="603"/>
      <c r="H37" s="309"/>
      <c r="I37" s="310"/>
      <c r="J37" s="310"/>
      <c r="K37" s="310"/>
      <c r="L37" s="310"/>
      <c r="M37" s="310"/>
      <c r="N37" s="310"/>
      <c r="O37" s="310"/>
      <c r="P37" s="310"/>
      <c r="Q37" s="569"/>
      <c r="S37" s="283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5"/>
    </row>
    <row r="38" spans="2:32" ht="23.1" customHeight="1">
      <c r="B38" s="567"/>
      <c r="C38" s="307"/>
      <c r="D38" s="307"/>
      <c r="E38" s="605"/>
      <c r="F38" s="390"/>
      <c r="G38" s="603"/>
      <c r="H38" s="309"/>
      <c r="I38" s="310"/>
      <c r="J38" s="310"/>
      <c r="K38" s="310"/>
      <c r="L38" s="310"/>
      <c r="M38" s="310"/>
      <c r="N38" s="310"/>
      <c r="O38" s="310"/>
      <c r="P38" s="310"/>
      <c r="Q38" s="569"/>
      <c r="S38" s="283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5"/>
    </row>
    <row r="39" spans="2:32" ht="23.1" customHeight="1">
      <c r="B39" s="567"/>
      <c r="C39" s="307"/>
      <c r="D39" s="307"/>
      <c r="E39" s="605"/>
      <c r="F39" s="390"/>
      <c r="G39" s="603"/>
      <c r="H39" s="309"/>
      <c r="I39" s="310"/>
      <c r="J39" s="310"/>
      <c r="K39" s="310"/>
      <c r="L39" s="310"/>
      <c r="M39" s="310"/>
      <c r="N39" s="310"/>
      <c r="O39" s="310"/>
      <c r="P39" s="310"/>
      <c r="Q39" s="569"/>
      <c r="S39" s="283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5"/>
    </row>
    <row r="40" spans="2:32" ht="23.1" customHeight="1">
      <c r="B40" s="567"/>
      <c r="C40" s="307"/>
      <c r="D40" s="307"/>
      <c r="E40" s="605"/>
      <c r="F40" s="390"/>
      <c r="G40" s="603"/>
      <c r="H40" s="309"/>
      <c r="I40" s="310"/>
      <c r="J40" s="310"/>
      <c r="K40" s="310"/>
      <c r="L40" s="310"/>
      <c r="M40" s="310"/>
      <c r="N40" s="310"/>
      <c r="O40" s="310"/>
      <c r="P40" s="310"/>
      <c r="Q40" s="569"/>
      <c r="S40" s="283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5"/>
    </row>
    <row r="41" spans="2:32" ht="23.1" customHeight="1">
      <c r="B41" s="567"/>
      <c r="C41" s="307"/>
      <c r="D41" s="307"/>
      <c r="E41" s="605"/>
      <c r="F41" s="390"/>
      <c r="G41" s="603"/>
      <c r="H41" s="309"/>
      <c r="I41" s="310"/>
      <c r="J41" s="310"/>
      <c r="K41" s="310"/>
      <c r="L41" s="310"/>
      <c r="M41" s="310"/>
      <c r="N41" s="310"/>
      <c r="O41" s="310"/>
      <c r="P41" s="310"/>
      <c r="Q41" s="569"/>
      <c r="S41" s="283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5"/>
    </row>
    <row r="42" spans="2:32" ht="23.1" customHeight="1">
      <c r="B42" s="567"/>
      <c r="C42" s="307"/>
      <c r="D42" s="307"/>
      <c r="E42" s="605"/>
      <c r="F42" s="390"/>
      <c r="G42" s="603"/>
      <c r="H42" s="309"/>
      <c r="I42" s="310"/>
      <c r="J42" s="310"/>
      <c r="K42" s="310"/>
      <c r="L42" s="310"/>
      <c r="M42" s="310"/>
      <c r="N42" s="310"/>
      <c r="O42" s="310"/>
      <c r="P42" s="310"/>
      <c r="Q42" s="569"/>
      <c r="S42" s="283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5"/>
    </row>
    <row r="43" spans="2:32" ht="23.1" customHeight="1">
      <c r="B43" s="567"/>
      <c r="C43" s="307"/>
      <c r="D43" s="307"/>
      <c r="E43" s="605"/>
      <c r="F43" s="390"/>
      <c r="G43" s="603"/>
      <c r="H43" s="309"/>
      <c r="I43" s="310"/>
      <c r="J43" s="310"/>
      <c r="K43" s="310"/>
      <c r="L43" s="310"/>
      <c r="M43" s="310"/>
      <c r="N43" s="310"/>
      <c r="O43" s="310"/>
      <c r="P43" s="310"/>
      <c r="Q43" s="569"/>
      <c r="S43" s="283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5"/>
    </row>
    <row r="44" spans="2:32" ht="23.1" customHeight="1">
      <c r="B44" s="5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9"/>
      <c r="S44" s="283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5"/>
    </row>
    <row r="45" spans="2:32" ht="23.1" customHeight="1">
      <c r="B45" s="567"/>
      <c r="C45" s="581" t="s">
        <v>29</v>
      </c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68"/>
      <c r="Q45" s="569"/>
      <c r="S45" s="283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5"/>
    </row>
    <row r="46" spans="2:32" ht="23.1" customHeight="1">
      <c r="B46" s="567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9"/>
      <c r="S46" s="283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5"/>
    </row>
    <row r="47" spans="2:32" ht="23.1" customHeight="1">
      <c r="B47" s="567"/>
      <c r="C47" s="1163" t="s">
        <v>30</v>
      </c>
      <c r="D47" s="1163"/>
      <c r="E47" s="587"/>
      <c r="F47" s="588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69"/>
      <c r="S47" s="283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5"/>
    </row>
    <row r="48" spans="2:32" ht="23.1" customHeight="1">
      <c r="B48" s="567"/>
      <c r="C48" s="1164"/>
      <c r="D48" s="1164"/>
      <c r="E48" s="1164"/>
      <c r="F48" s="1164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9"/>
      <c r="S48" s="283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5"/>
    </row>
    <row r="49" spans="2:32" ht="23.1" customHeight="1">
      <c r="B49" s="567"/>
      <c r="C49" s="463"/>
      <c r="D49" s="463"/>
      <c r="E49" s="463"/>
      <c r="F49" s="463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9"/>
      <c r="S49" s="283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5"/>
    </row>
    <row r="50" spans="2:32" ht="23.1" customHeight="1">
      <c r="B50" s="567"/>
      <c r="C50" s="463"/>
      <c r="D50" s="463"/>
      <c r="E50" s="463"/>
      <c r="F50" s="463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9"/>
      <c r="S50" s="283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5"/>
    </row>
    <row r="51" spans="2:32" ht="23.1" customHeight="1">
      <c r="B51" s="567"/>
      <c r="C51" s="533" t="s">
        <v>197</v>
      </c>
      <c r="D51" s="463"/>
      <c r="E51" s="463"/>
      <c r="F51" s="463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9"/>
      <c r="S51" s="283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5"/>
    </row>
    <row r="52" spans="2:32" ht="23.1" customHeight="1">
      <c r="B52" s="567"/>
      <c r="C52" s="534"/>
      <c r="D52" s="463"/>
      <c r="E52" s="463"/>
      <c r="F52" s="463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9"/>
      <c r="S52" s="283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5"/>
    </row>
    <row r="53" spans="2:32" ht="23.1" customHeight="1">
      <c r="B53" s="567"/>
      <c r="C53" s="596" t="s">
        <v>674</v>
      </c>
      <c r="D53" s="463"/>
      <c r="E53" s="463"/>
      <c r="F53" s="463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9"/>
      <c r="S53" s="283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5"/>
    </row>
    <row r="54" spans="2:32" ht="23.1" customHeight="1">
      <c r="B54" s="567"/>
      <c r="C54" s="596" t="s">
        <v>675</v>
      </c>
      <c r="D54" s="463"/>
      <c r="E54" s="463"/>
      <c r="F54" s="463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9"/>
      <c r="S54" s="283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5"/>
    </row>
    <row r="55" spans="2:32" ht="23.1" customHeight="1" thickBot="1">
      <c r="B55" s="597"/>
      <c r="C55" s="1161"/>
      <c r="D55" s="1161"/>
      <c r="E55" s="1161"/>
      <c r="F55" s="1161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599"/>
      <c r="S55" s="286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8"/>
    </row>
    <row r="56" spans="2:32" ht="23.1" customHeight="1"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R56" s="561" t="s">
        <v>672</v>
      </c>
    </row>
    <row r="57" spans="2:32" ht="12.75">
      <c r="C57" s="600" t="s">
        <v>70</v>
      </c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P57" s="540" t="s">
        <v>77</v>
      </c>
    </row>
    <row r="58" spans="2:32" ht="12.75">
      <c r="C58" s="601" t="s">
        <v>71</v>
      </c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</row>
    <row r="59" spans="2:32" ht="12.75">
      <c r="C59" s="601" t="s">
        <v>72</v>
      </c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</row>
    <row r="60" spans="2:32" ht="12.75">
      <c r="C60" s="601" t="s">
        <v>73</v>
      </c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</row>
    <row r="61" spans="2:32" ht="12.75">
      <c r="C61" s="601" t="s">
        <v>74</v>
      </c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</row>
    <row r="62" spans="2:32" ht="23.1" customHeight="1"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</row>
    <row r="63" spans="2:32" ht="23.1" customHeight="1"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</row>
    <row r="64" spans="2:32" ht="23.1" customHeight="1">
      <c r="C64" s="562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</row>
    <row r="65" spans="3:16" ht="23.1" customHeight="1">
      <c r="C65" s="562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</row>
    <row r="66" spans="3:16" ht="23.1" customHeight="1"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87"/>
  <sheetViews>
    <sheetView zoomScaleNormal="50" zoomScalePageLayoutView="50" workbookViewId="0">
      <selection activeCell="D22" sqref="D22"/>
    </sheetView>
  </sheetViews>
  <sheetFormatPr baseColWidth="10" defaultColWidth="10.6640625" defaultRowHeight="23.1" customHeight="1"/>
  <cols>
    <col min="1" max="1" width="4.33203125" style="561" bestFit="1" customWidth="1"/>
    <col min="2" max="2" width="3.33203125" style="561" customWidth="1"/>
    <col min="3" max="3" width="13.5546875" style="561" customWidth="1"/>
    <col min="4" max="4" width="76.6640625" style="561" customWidth="1"/>
    <col min="5" max="7" width="18.33203125" style="561" customWidth="1"/>
    <col min="8" max="8" width="3.33203125" style="561" customWidth="1"/>
    <col min="9" max="16384" width="10.6640625" style="561"/>
  </cols>
  <sheetData>
    <row r="1" spans="1:23" ht="23.1" customHeight="1">
      <c r="D1" s="562"/>
    </row>
    <row r="2" spans="1:23" ht="23.1" customHeight="1">
      <c r="D2" s="563" t="s">
        <v>31</v>
      </c>
    </row>
    <row r="3" spans="1:23" ht="23.1" customHeight="1">
      <c r="D3" s="563" t="s">
        <v>32</v>
      </c>
    </row>
    <row r="4" spans="1:23" ht="23.1" customHeight="1" thickBot="1">
      <c r="A4" s="561" t="s">
        <v>671</v>
      </c>
    </row>
    <row r="5" spans="1:23" ht="9" customHeight="1">
      <c r="B5" s="564"/>
      <c r="C5" s="565"/>
      <c r="D5" s="565"/>
      <c r="E5" s="565"/>
      <c r="F5" s="565"/>
      <c r="G5" s="565"/>
      <c r="H5" s="566"/>
      <c r="J5" s="267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9"/>
    </row>
    <row r="6" spans="1:23" ht="30" customHeight="1">
      <c r="B6" s="567"/>
      <c r="C6" s="568" t="s">
        <v>0</v>
      </c>
      <c r="D6" s="562"/>
      <c r="E6" s="562"/>
      <c r="F6" s="562"/>
      <c r="G6" s="1160">
        <f>ejercicio</f>
        <v>2019</v>
      </c>
      <c r="H6" s="569"/>
      <c r="J6" s="270"/>
      <c r="K6" s="271" t="s">
        <v>474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</row>
    <row r="7" spans="1:23" ht="30" customHeight="1">
      <c r="B7" s="567"/>
      <c r="C7" s="568" t="s">
        <v>1</v>
      </c>
      <c r="D7" s="562"/>
      <c r="E7" s="562"/>
      <c r="F7" s="562"/>
      <c r="G7" s="1160"/>
      <c r="H7" s="569"/>
      <c r="J7" s="270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3"/>
    </row>
    <row r="8" spans="1:23" ht="30" customHeight="1">
      <c r="B8" s="567"/>
      <c r="C8" s="571"/>
      <c r="D8" s="562"/>
      <c r="E8" s="562"/>
      <c r="F8" s="562"/>
      <c r="G8" s="572"/>
      <c r="H8" s="569"/>
      <c r="J8" s="27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</row>
    <row r="9" spans="1:23" s="576" customFormat="1" ht="30" customHeight="1">
      <c r="B9" s="573"/>
      <c r="C9" s="574" t="s">
        <v>2</v>
      </c>
      <c r="D9" s="1162" t="str">
        <f>Entidad</f>
        <v xml:space="preserve">FUNDACIÓN BIOAVANCE </v>
      </c>
      <c r="E9" s="1162"/>
      <c r="F9" s="1162"/>
      <c r="G9" s="1162"/>
      <c r="H9" s="575"/>
      <c r="J9" s="274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6"/>
    </row>
    <row r="10" spans="1:23" ht="7.35" customHeight="1">
      <c r="B10" s="567"/>
      <c r="C10" s="562"/>
      <c r="D10" s="562"/>
      <c r="E10" s="562"/>
      <c r="F10" s="562"/>
      <c r="G10" s="562"/>
      <c r="H10" s="569"/>
      <c r="J10" s="270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3"/>
    </row>
    <row r="11" spans="1:23" s="580" customFormat="1" ht="30" customHeight="1">
      <c r="B11" s="577"/>
      <c r="C11" s="578" t="s">
        <v>795</v>
      </c>
      <c r="D11" s="578"/>
      <c r="E11" s="578"/>
      <c r="F11" s="578"/>
      <c r="G11" s="578"/>
      <c r="H11" s="579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</row>
    <row r="12" spans="1:23" s="580" customFormat="1" ht="30" customHeight="1">
      <c r="B12" s="577"/>
      <c r="C12" s="831"/>
      <c r="D12" s="831"/>
      <c r="E12" s="831"/>
      <c r="F12" s="831"/>
      <c r="G12" s="831"/>
      <c r="H12" s="579"/>
      <c r="J12" s="277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</row>
    <row r="13" spans="1:23" ht="23.1" customHeight="1">
      <c r="B13" s="567"/>
      <c r="C13" s="1048"/>
      <c r="D13" s="1049"/>
      <c r="E13" s="1050" t="s">
        <v>116</v>
      </c>
      <c r="F13" s="1051" t="s">
        <v>117</v>
      </c>
      <c r="G13" s="1052" t="s">
        <v>118</v>
      </c>
      <c r="H13" s="569"/>
      <c r="J13" s="270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3"/>
    </row>
    <row r="14" spans="1:23" ht="23.1" customHeight="1">
      <c r="B14" s="567"/>
      <c r="C14" s="1053"/>
      <c r="D14" s="1054"/>
      <c r="E14" s="1055">
        <f>ejercicio-2</f>
        <v>2017</v>
      </c>
      <c r="F14" s="1056">
        <f>ejercicio-1</f>
        <v>2018</v>
      </c>
      <c r="G14" s="1057">
        <f>ejercicio</f>
        <v>2019</v>
      </c>
      <c r="H14" s="569"/>
      <c r="J14" s="270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</row>
    <row r="15" spans="1:23" ht="23.1" customHeight="1">
      <c r="B15" s="567"/>
      <c r="C15" s="1025" t="s">
        <v>78</v>
      </c>
      <c r="D15" s="1026" t="s">
        <v>685</v>
      </c>
      <c r="E15" s="1027"/>
      <c r="F15" s="1027"/>
      <c r="G15" s="1027"/>
      <c r="H15" s="569"/>
      <c r="J15" s="270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3"/>
    </row>
    <row r="16" spans="1:23" ht="23.1" customHeight="1">
      <c r="B16" s="567"/>
      <c r="C16" s="1028" t="s">
        <v>79</v>
      </c>
      <c r="D16" s="1029" t="s">
        <v>686</v>
      </c>
      <c r="E16" s="1030">
        <f>SUM(E17:E21)</f>
        <v>130564</v>
      </c>
      <c r="F16" s="1030">
        <f>SUM(F17:F21)</f>
        <v>200000</v>
      </c>
      <c r="G16" s="1030">
        <f>SUM(G17:G21)</f>
        <v>185000</v>
      </c>
      <c r="H16" s="569"/>
      <c r="J16" s="270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3"/>
    </row>
    <row r="17" spans="2:23" ht="23.1" customHeight="1">
      <c r="B17" s="567"/>
      <c r="C17" s="1031" t="s">
        <v>80</v>
      </c>
      <c r="D17" s="1032" t="s">
        <v>687</v>
      </c>
      <c r="E17" s="1033">
        <v>0</v>
      </c>
      <c r="F17" s="1033">
        <v>0</v>
      </c>
      <c r="G17" s="1033">
        <v>0</v>
      </c>
      <c r="H17" s="569"/>
      <c r="J17" s="270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3"/>
    </row>
    <row r="18" spans="2:23" ht="23.1" customHeight="1">
      <c r="B18" s="567"/>
      <c r="C18" s="1034" t="s">
        <v>81</v>
      </c>
      <c r="D18" s="1035" t="s">
        <v>688</v>
      </c>
      <c r="E18" s="1036">
        <v>0</v>
      </c>
      <c r="F18" s="1036">
        <v>0</v>
      </c>
      <c r="G18" s="1036">
        <v>0</v>
      </c>
      <c r="H18" s="569"/>
      <c r="J18" s="270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3"/>
    </row>
    <row r="19" spans="2:23" ht="23.1" customHeight="1">
      <c r="B19" s="567"/>
      <c r="C19" s="1034" t="s">
        <v>82</v>
      </c>
      <c r="D19" s="1035" t="s">
        <v>689</v>
      </c>
      <c r="E19" s="1036">
        <v>0</v>
      </c>
      <c r="F19" s="1036">
        <v>0</v>
      </c>
      <c r="G19" s="1036">
        <v>0</v>
      </c>
      <c r="H19" s="569"/>
      <c r="J19" s="270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</row>
    <row r="20" spans="2:23" ht="23.1" customHeight="1">
      <c r="B20" s="567"/>
      <c r="C20" s="1034" t="s">
        <v>88</v>
      </c>
      <c r="D20" s="1037" t="s">
        <v>690</v>
      </c>
      <c r="E20" s="1038">
        <v>130564</v>
      </c>
      <c r="F20" s="1038">
        <v>200000</v>
      </c>
      <c r="G20" s="1038">
        <v>185000</v>
      </c>
      <c r="H20" s="569"/>
      <c r="J20" s="270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3"/>
    </row>
    <row r="21" spans="2:23" ht="23.1" customHeight="1">
      <c r="B21" s="567"/>
      <c r="C21" s="1034" t="s">
        <v>93</v>
      </c>
      <c r="D21" s="1037" t="s">
        <v>691</v>
      </c>
      <c r="E21" s="1038">
        <v>0</v>
      </c>
      <c r="F21" s="1038">
        <v>0</v>
      </c>
      <c r="G21" s="1038">
        <v>0</v>
      </c>
      <c r="H21" s="569"/>
      <c r="J21" s="270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3"/>
    </row>
    <row r="22" spans="2:23" ht="23.1" customHeight="1">
      <c r="B22" s="567"/>
      <c r="C22" s="1028" t="s">
        <v>83</v>
      </c>
      <c r="D22" s="1029" t="s">
        <v>692</v>
      </c>
      <c r="E22" s="311">
        <v>0</v>
      </c>
      <c r="F22" s="311">
        <v>0</v>
      </c>
      <c r="G22" s="311">
        <v>0</v>
      </c>
      <c r="H22" s="569"/>
      <c r="J22" s="270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3"/>
    </row>
    <row r="23" spans="2:23" ht="23.1" customHeight="1">
      <c r="B23" s="567"/>
      <c r="C23" s="1028" t="s">
        <v>85</v>
      </c>
      <c r="D23" s="1029" t="s">
        <v>693</v>
      </c>
      <c r="E23" s="1030">
        <f>SUM(E24:E27)</f>
        <v>0</v>
      </c>
      <c r="F23" s="1030">
        <f>SUM(F24:F27)</f>
        <v>0</v>
      </c>
      <c r="G23" s="1030">
        <f>SUM(G24:G27)</f>
        <v>0</v>
      </c>
      <c r="H23" s="569"/>
      <c r="J23" s="270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3"/>
    </row>
    <row r="24" spans="2:23" ht="23.1" customHeight="1">
      <c r="B24" s="567"/>
      <c r="C24" s="1031" t="s">
        <v>80</v>
      </c>
      <c r="D24" s="1032" t="s">
        <v>694</v>
      </c>
      <c r="E24" s="1033">
        <v>0</v>
      </c>
      <c r="F24" s="1033">
        <v>0</v>
      </c>
      <c r="G24" s="1033">
        <v>0</v>
      </c>
      <c r="H24" s="569"/>
      <c r="J24" s="270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</row>
    <row r="25" spans="2:23" ht="23.1" customHeight="1">
      <c r="B25" s="567"/>
      <c r="C25" s="1034" t="s">
        <v>81</v>
      </c>
      <c r="D25" s="1037" t="s">
        <v>695</v>
      </c>
      <c r="E25" s="1038">
        <v>0</v>
      </c>
      <c r="F25" s="1038">
        <v>0</v>
      </c>
      <c r="G25" s="1038">
        <v>0</v>
      </c>
      <c r="H25" s="569"/>
      <c r="J25" s="270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3"/>
    </row>
    <row r="26" spans="2:23" ht="23.1" customHeight="1">
      <c r="B26" s="567"/>
      <c r="C26" s="1034" t="s">
        <v>82</v>
      </c>
      <c r="D26" s="1037" t="s">
        <v>696</v>
      </c>
      <c r="E26" s="1038">
        <v>0</v>
      </c>
      <c r="F26" s="1038">
        <v>0</v>
      </c>
      <c r="G26" s="1038">
        <v>0</v>
      </c>
      <c r="H26" s="569"/>
      <c r="J26" s="270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3"/>
    </row>
    <row r="27" spans="2:23" ht="23.1" customHeight="1">
      <c r="B27" s="567"/>
      <c r="C27" s="1034" t="s">
        <v>88</v>
      </c>
      <c r="D27" s="1037" t="s">
        <v>697</v>
      </c>
      <c r="E27" s="1038">
        <v>0</v>
      </c>
      <c r="F27" s="1038">
        <v>0</v>
      </c>
      <c r="G27" s="1038">
        <v>0</v>
      </c>
      <c r="H27" s="569"/>
      <c r="J27" s="270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3"/>
    </row>
    <row r="28" spans="2:23" ht="23.1" customHeight="1">
      <c r="B28" s="567"/>
      <c r="C28" s="1028" t="s">
        <v>86</v>
      </c>
      <c r="D28" s="1029" t="s">
        <v>84</v>
      </c>
      <c r="E28" s="311">
        <v>0</v>
      </c>
      <c r="F28" s="311">
        <v>0</v>
      </c>
      <c r="G28" s="311">
        <v>0</v>
      </c>
      <c r="H28" s="569"/>
      <c r="J28" s="270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3"/>
    </row>
    <row r="29" spans="2:23" ht="23.1" customHeight="1">
      <c r="B29" s="567"/>
      <c r="C29" s="1028" t="s">
        <v>123</v>
      </c>
      <c r="D29" s="1029" t="s">
        <v>698</v>
      </c>
      <c r="E29" s="311">
        <v>0</v>
      </c>
      <c r="F29" s="311">
        <v>0</v>
      </c>
      <c r="G29" s="311">
        <v>0</v>
      </c>
      <c r="H29" s="569"/>
      <c r="J29" s="270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3"/>
    </row>
    <row r="30" spans="2:23" ht="23.1" customHeight="1">
      <c r="B30" s="567"/>
      <c r="C30" s="1028" t="s">
        <v>89</v>
      </c>
      <c r="D30" s="1029" t="s">
        <v>87</v>
      </c>
      <c r="E30" s="311">
        <v>0</v>
      </c>
      <c r="F30" s="311">
        <v>0</v>
      </c>
      <c r="G30" s="311">
        <v>0</v>
      </c>
      <c r="H30" s="569"/>
      <c r="J30" s="280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2"/>
    </row>
    <row r="31" spans="2:23" ht="23.1" customHeight="1">
      <c r="B31" s="567"/>
      <c r="C31" s="1028" t="s">
        <v>91</v>
      </c>
      <c r="D31" s="1029" t="s">
        <v>699</v>
      </c>
      <c r="E31" s="311">
        <v>0</v>
      </c>
      <c r="F31" s="311">
        <v>0</v>
      </c>
      <c r="G31" s="311">
        <v>0</v>
      </c>
      <c r="H31" s="569"/>
      <c r="J31" s="280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2"/>
    </row>
    <row r="32" spans="2:23" ht="23.1" customHeight="1">
      <c r="B32" s="567"/>
      <c r="C32" s="1028" t="s">
        <v>94</v>
      </c>
      <c r="D32" s="1029" t="s">
        <v>90</v>
      </c>
      <c r="E32" s="311">
        <v>-125094.39</v>
      </c>
      <c r="F32" s="311">
        <v>-127780.4</v>
      </c>
      <c r="G32" s="311">
        <v>-155122.04</v>
      </c>
      <c r="H32" s="569"/>
      <c r="J32" s="270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3"/>
    </row>
    <row r="33" spans="2:23" ht="23.1" customHeight="1">
      <c r="B33" s="567"/>
      <c r="C33" s="1028" t="s">
        <v>96</v>
      </c>
      <c r="D33" s="1029" t="s">
        <v>700</v>
      </c>
      <c r="E33" s="311">
        <v>-140973.59</v>
      </c>
      <c r="F33" s="311">
        <v>-182680.2</v>
      </c>
      <c r="G33" s="311">
        <v>-147904.34</v>
      </c>
      <c r="H33" s="569"/>
      <c r="J33" s="270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3"/>
    </row>
    <row r="34" spans="2:23" ht="23.1" customHeight="1">
      <c r="B34" s="567"/>
      <c r="C34" s="1028" t="s">
        <v>97</v>
      </c>
      <c r="D34" s="1029" t="s">
        <v>95</v>
      </c>
      <c r="E34" s="311">
        <v>-1377.64</v>
      </c>
      <c r="F34" s="311">
        <v>-865.5</v>
      </c>
      <c r="G34" s="311">
        <v>-680.24</v>
      </c>
      <c r="H34" s="569"/>
      <c r="J34" s="270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3"/>
    </row>
    <row r="35" spans="2:23" ht="23.1" customHeight="1">
      <c r="B35" s="567"/>
      <c r="C35" s="1028" t="s">
        <v>98</v>
      </c>
      <c r="D35" s="1029" t="s">
        <v>701</v>
      </c>
      <c r="E35" s="311">
        <v>137199.06</v>
      </c>
      <c r="F35" s="311">
        <v>117603.53</v>
      </c>
      <c r="G35" s="311">
        <v>119132.72</v>
      </c>
      <c r="H35" s="569"/>
      <c r="J35" s="270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/>
    </row>
    <row r="36" spans="2:23" ht="23.1" customHeight="1">
      <c r="B36" s="567"/>
      <c r="C36" s="1028" t="s">
        <v>99</v>
      </c>
      <c r="D36" s="1029" t="s">
        <v>702</v>
      </c>
      <c r="E36" s="311">
        <v>0</v>
      </c>
      <c r="F36" s="311">
        <v>0</v>
      </c>
      <c r="G36" s="311">
        <v>0</v>
      </c>
      <c r="H36" s="569"/>
      <c r="J36" s="283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5"/>
    </row>
    <row r="37" spans="2:23" ht="23.1" customHeight="1">
      <c r="B37" s="567"/>
      <c r="C37" s="1028" t="s">
        <v>100</v>
      </c>
      <c r="D37" s="1029" t="s">
        <v>703</v>
      </c>
      <c r="E37" s="311">
        <v>0</v>
      </c>
      <c r="F37" s="311">
        <v>-5967.52</v>
      </c>
      <c r="G37" s="311">
        <v>0</v>
      </c>
      <c r="H37" s="569"/>
      <c r="J37" s="283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5"/>
    </row>
    <row r="38" spans="2:23" ht="23.1" customHeight="1" thickBot="1">
      <c r="B38" s="567"/>
      <c r="C38" s="1039" t="s">
        <v>790</v>
      </c>
      <c r="D38" s="1040" t="s">
        <v>704</v>
      </c>
      <c r="E38" s="1041">
        <f>E16+E22+E23+SUM(E28:E37)</f>
        <v>317.44000000000233</v>
      </c>
      <c r="F38" s="1041">
        <f>F16+F22+F23+SUM(F28:F37)</f>
        <v>309.9100000000326</v>
      </c>
      <c r="G38" s="1041">
        <f>G16+G22+G23+SUM(G28:G37)</f>
        <v>426.10000000000582</v>
      </c>
      <c r="H38" s="569"/>
      <c r="J38" s="283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5"/>
    </row>
    <row r="39" spans="2:23" ht="23.1" customHeight="1">
      <c r="B39" s="567"/>
      <c r="C39" s="1042"/>
      <c r="D39" s="568"/>
      <c r="E39" s="1027"/>
      <c r="F39" s="1027"/>
      <c r="G39" s="1027"/>
      <c r="H39" s="569"/>
      <c r="J39" s="283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5"/>
    </row>
    <row r="40" spans="2:23" ht="23.1" customHeight="1">
      <c r="B40" s="567"/>
      <c r="C40" s="1028" t="s">
        <v>100</v>
      </c>
      <c r="D40" s="1029" t="s">
        <v>103</v>
      </c>
      <c r="E40" s="311">
        <v>0</v>
      </c>
      <c r="F40" s="311">
        <v>0</v>
      </c>
      <c r="G40" s="311">
        <v>0</v>
      </c>
      <c r="H40" s="569"/>
      <c r="J40" s="283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5"/>
    </row>
    <row r="41" spans="2:23" ht="23.1" customHeight="1">
      <c r="B41" s="567"/>
      <c r="C41" s="1028" t="s">
        <v>102</v>
      </c>
      <c r="D41" s="1029" t="s">
        <v>105</v>
      </c>
      <c r="E41" s="311">
        <v>0</v>
      </c>
      <c r="F41" s="311">
        <v>0</v>
      </c>
      <c r="G41" s="311">
        <v>0</v>
      </c>
      <c r="H41" s="569"/>
      <c r="J41" s="283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5"/>
    </row>
    <row r="42" spans="2:23" ht="23.1" customHeight="1">
      <c r="B42" s="567"/>
      <c r="C42" s="1028" t="s">
        <v>104</v>
      </c>
      <c r="D42" s="1029" t="s">
        <v>107</v>
      </c>
      <c r="E42" s="311">
        <v>0</v>
      </c>
      <c r="F42" s="311">
        <v>0</v>
      </c>
      <c r="G42" s="311">
        <v>0</v>
      </c>
      <c r="H42" s="569"/>
      <c r="J42" s="283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5"/>
    </row>
    <row r="43" spans="2:23" ht="23.1" customHeight="1">
      <c r="B43" s="567"/>
      <c r="C43" s="1028" t="s">
        <v>106</v>
      </c>
      <c r="D43" s="1029" t="s">
        <v>109</v>
      </c>
      <c r="E43" s="311">
        <v>0</v>
      </c>
      <c r="F43" s="311">
        <v>0</v>
      </c>
      <c r="G43" s="311">
        <v>0</v>
      </c>
      <c r="H43" s="569"/>
      <c r="J43" s="283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5"/>
    </row>
    <row r="44" spans="2:23" ht="23.1" customHeight="1">
      <c r="B44" s="567"/>
      <c r="C44" s="1028" t="s">
        <v>108</v>
      </c>
      <c r="D44" s="1029" t="s">
        <v>111</v>
      </c>
      <c r="E44" s="311">
        <v>0</v>
      </c>
      <c r="F44" s="311">
        <v>0</v>
      </c>
      <c r="G44" s="311">
        <v>0</v>
      </c>
      <c r="H44" s="569"/>
      <c r="J44" s="283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5"/>
    </row>
    <row r="45" spans="2:23" ht="23.1" customHeight="1" thickBot="1">
      <c r="B45" s="567"/>
      <c r="C45" s="1039" t="s">
        <v>789</v>
      </c>
      <c r="D45" s="1040" t="s">
        <v>705</v>
      </c>
      <c r="E45" s="1041">
        <f>SUM(E40:E44)</f>
        <v>0</v>
      </c>
      <c r="F45" s="1041">
        <f>SUM(F40:F44)</f>
        <v>0</v>
      </c>
      <c r="G45" s="1041">
        <f>SUM(G40:G44)</f>
        <v>0</v>
      </c>
      <c r="H45" s="569"/>
      <c r="J45" s="283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5"/>
    </row>
    <row r="46" spans="2:23" ht="23.1" customHeight="1">
      <c r="B46" s="567"/>
      <c r="C46" s="1043"/>
      <c r="D46" s="1044"/>
      <c r="E46" s="1027"/>
      <c r="F46" s="1027"/>
      <c r="G46" s="1027"/>
      <c r="H46" s="569"/>
      <c r="J46" s="283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5"/>
    </row>
    <row r="47" spans="2:23" ht="23.1" customHeight="1" thickBot="1">
      <c r="B47" s="567"/>
      <c r="C47" s="1039" t="s">
        <v>788</v>
      </c>
      <c r="D47" s="1040" t="s">
        <v>706</v>
      </c>
      <c r="E47" s="1045">
        <f>E45+E38</f>
        <v>317.44000000000233</v>
      </c>
      <c r="F47" s="1045">
        <f>F45+F38</f>
        <v>309.9100000000326</v>
      </c>
      <c r="G47" s="1045">
        <f>G45+G38</f>
        <v>426.10000000000582</v>
      </c>
      <c r="H47" s="569"/>
      <c r="J47" s="283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5"/>
    </row>
    <row r="48" spans="2:23" ht="23.1" customHeight="1">
      <c r="B48" s="567"/>
      <c r="C48" s="1028" t="s">
        <v>110</v>
      </c>
      <c r="D48" s="1029" t="s">
        <v>114</v>
      </c>
      <c r="E48" s="311">
        <v>0</v>
      </c>
      <c r="F48" s="311">
        <v>0</v>
      </c>
      <c r="G48" s="311">
        <v>0</v>
      </c>
      <c r="H48" s="569"/>
      <c r="J48" s="283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5"/>
    </row>
    <row r="49" spans="2:23" s="1058" customFormat="1" ht="23.1" customHeight="1">
      <c r="B49" s="567"/>
      <c r="C49" s="1046"/>
      <c r="D49" s="1047"/>
      <c r="E49" s="1027"/>
      <c r="F49" s="1027"/>
      <c r="G49" s="1027"/>
      <c r="H49" s="569"/>
      <c r="I49" s="561"/>
      <c r="J49" s="283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5"/>
    </row>
    <row r="50" spans="2:23" s="1138" customFormat="1" ht="39" customHeight="1" thickBot="1">
      <c r="B50" s="1133"/>
      <c r="C50" s="1134" t="s">
        <v>787</v>
      </c>
      <c r="D50" s="1135" t="s">
        <v>762</v>
      </c>
      <c r="E50" s="1136">
        <f>E47+E48</f>
        <v>317.44000000000233</v>
      </c>
      <c r="F50" s="1136">
        <f>F47+F48</f>
        <v>309.9100000000326</v>
      </c>
      <c r="G50" s="1136">
        <f>G47+G48</f>
        <v>426.10000000000582</v>
      </c>
      <c r="H50" s="1137"/>
      <c r="J50" s="1130"/>
      <c r="K50" s="1131"/>
      <c r="L50" s="1131"/>
      <c r="M50" s="1131"/>
      <c r="N50" s="1131"/>
      <c r="O50" s="1131"/>
      <c r="P50" s="1131"/>
      <c r="Q50" s="1131"/>
      <c r="R50" s="1131"/>
      <c r="S50" s="1131"/>
      <c r="T50" s="1131"/>
      <c r="U50" s="1131"/>
      <c r="V50" s="1131"/>
      <c r="W50" s="1132"/>
    </row>
    <row r="51" spans="2:23" ht="11.1" customHeight="1">
      <c r="B51" s="567"/>
      <c r="C51" s="1113"/>
      <c r="D51" s="462"/>
      <c r="E51" s="1114"/>
      <c r="F51" s="1114"/>
      <c r="G51" s="1114"/>
      <c r="H51" s="569"/>
      <c r="J51" s="856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8"/>
    </row>
    <row r="52" spans="2:23" ht="23.1" customHeight="1">
      <c r="B52" s="567"/>
      <c r="C52" s="1115" t="s">
        <v>115</v>
      </c>
      <c r="D52" s="1116" t="s">
        <v>763</v>
      </c>
      <c r="E52" s="1117"/>
      <c r="F52" s="1117"/>
      <c r="G52" s="1117"/>
      <c r="H52" s="569"/>
      <c r="J52" s="856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8"/>
    </row>
    <row r="53" spans="2:23" ht="33" customHeight="1">
      <c r="B53" s="567"/>
      <c r="C53" s="1028" t="s">
        <v>79</v>
      </c>
      <c r="D53" s="1029" t="s">
        <v>766</v>
      </c>
      <c r="E53" s="311">
        <v>0</v>
      </c>
      <c r="F53" s="311">
        <v>0</v>
      </c>
      <c r="G53" s="311">
        <v>0</v>
      </c>
      <c r="H53" s="569"/>
      <c r="J53" s="856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8"/>
    </row>
    <row r="54" spans="2:23" ht="23.1" customHeight="1">
      <c r="B54" s="567"/>
      <c r="C54" s="1028" t="s">
        <v>83</v>
      </c>
      <c r="D54" s="1029" t="s">
        <v>767</v>
      </c>
      <c r="E54" s="311">
        <v>0</v>
      </c>
      <c r="F54" s="311">
        <v>0</v>
      </c>
      <c r="G54" s="311">
        <v>0</v>
      </c>
      <c r="H54" s="569"/>
      <c r="J54" s="856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8"/>
    </row>
    <row r="55" spans="2:23" ht="23.1" customHeight="1">
      <c r="B55" s="567"/>
      <c r="C55" s="1028" t="s">
        <v>85</v>
      </c>
      <c r="D55" s="1029" t="s">
        <v>768</v>
      </c>
      <c r="E55" s="311">
        <v>0</v>
      </c>
      <c r="F55" s="311">
        <v>0</v>
      </c>
      <c r="G55" s="311">
        <v>0</v>
      </c>
      <c r="H55" s="569"/>
      <c r="J55" s="856"/>
      <c r="K55" s="857"/>
      <c r="L55" s="857"/>
      <c r="M55" s="857"/>
      <c r="N55" s="857"/>
      <c r="O55" s="857"/>
      <c r="P55" s="857"/>
      <c r="Q55" s="857"/>
      <c r="R55" s="857"/>
      <c r="S55" s="857"/>
      <c r="T55" s="857"/>
      <c r="U55" s="857"/>
      <c r="V55" s="857"/>
      <c r="W55" s="858"/>
    </row>
    <row r="56" spans="2:23" ht="23.1" customHeight="1">
      <c r="B56" s="567"/>
      <c r="C56" s="1028" t="s">
        <v>86</v>
      </c>
      <c r="D56" s="1029" t="s">
        <v>769</v>
      </c>
      <c r="E56" s="311">
        <v>120532.25</v>
      </c>
      <c r="F56" s="311">
        <v>199413.93</v>
      </c>
      <c r="G56" s="311">
        <v>168353.81</v>
      </c>
      <c r="H56" s="569"/>
      <c r="J56" s="856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8"/>
    </row>
    <row r="57" spans="2:23" ht="23.1" customHeight="1">
      <c r="B57" s="567"/>
      <c r="C57" s="1028" t="s">
        <v>123</v>
      </c>
      <c r="D57" s="1029" t="s">
        <v>770</v>
      </c>
      <c r="E57" s="311">
        <v>0</v>
      </c>
      <c r="F57" s="311">
        <v>0</v>
      </c>
      <c r="G57" s="311">
        <v>0</v>
      </c>
      <c r="H57" s="569"/>
      <c r="J57" s="856"/>
      <c r="K57" s="857"/>
      <c r="L57" s="857"/>
      <c r="M57" s="857"/>
      <c r="N57" s="857"/>
      <c r="O57" s="857"/>
      <c r="P57" s="857"/>
      <c r="Q57" s="857"/>
      <c r="R57" s="857"/>
      <c r="S57" s="857"/>
      <c r="T57" s="857"/>
      <c r="U57" s="857"/>
      <c r="V57" s="857"/>
      <c r="W57" s="858"/>
    </row>
    <row r="58" spans="2:23" ht="23.1" customHeight="1">
      <c r="B58" s="567"/>
      <c r="C58" s="1028" t="s">
        <v>89</v>
      </c>
      <c r="D58" s="1029" t="s">
        <v>771</v>
      </c>
      <c r="E58" s="311">
        <v>0</v>
      </c>
      <c r="F58" s="311">
        <v>0</v>
      </c>
      <c r="G58" s="311">
        <v>0</v>
      </c>
      <c r="H58" s="569"/>
      <c r="J58" s="856"/>
      <c r="K58" s="857"/>
      <c r="L58" s="857"/>
      <c r="M58" s="857"/>
      <c r="N58" s="857"/>
      <c r="O58" s="857"/>
      <c r="P58" s="857"/>
      <c r="Q58" s="857"/>
      <c r="R58" s="857"/>
      <c r="S58" s="857"/>
      <c r="T58" s="857"/>
      <c r="U58" s="857"/>
      <c r="V58" s="857"/>
      <c r="W58" s="858"/>
    </row>
    <row r="59" spans="2:23" s="1118" customFormat="1" ht="40.35" customHeight="1" thickBot="1">
      <c r="B59" s="1119"/>
      <c r="C59" s="1120" t="s">
        <v>764</v>
      </c>
      <c r="D59" s="1121" t="s">
        <v>765</v>
      </c>
      <c r="E59" s="1122">
        <f>SUM(E54:E58)</f>
        <v>120532.25</v>
      </c>
      <c r="F59" s="1122">
        <f>SUM(F54:F58)</f>
        <v>199413.93</v>
      </c>
      <c r="G59" s="1122">
        <f>SUM(G54:G58)</f>
        <v>168353.81</v>
      </c>
      <c r="H59" s="1123"/>
      <c r="J59" s="856"/>
      <c r="K59" s="857"/>
      <c r="L59" s="857"/>
      <c r="M59" s="857"/>
      <c r="N59" s="857"/>
      <c r="O59" s="857"/>
      <c r="P59" s="857"/>
      <c r="Q59" s="857"/>
      <c r="R59" s="857"/>
      <c r="S59" s="857"/>
      <c r="T59" s="857"/>
      <c r="U59" s="857"/>
      <c r="V59" s="857"/>
      <c r="W59" s="858"/>
    </row>
    <row r="60" spans="2:23" ht="9" customHeight="1">
      <c r="B60" s="567"/>
      <c r="C60" s="1113"/>
      <c r="D60" s="462"/>
      <c r="E60" s="1114"/>
      <c r="F60" s="1114"/>
      <c r="G60" s="1114"/>
      <c r="H60" s="569"/>
      <c r="J60" s="856"/>
      <c r="K60" s="857"/>
      <c r="L60" s="857"/>
      <c r="M60" s="857"/>
      <c r="N60" s="857"/>
      <c r="O60" s="857"/>
      <c r="P60" s="857"/>
      <c r="Q60" s="857"/>
      <c r="R60" s="857"/>
      <c r="S60" s="857"/>
      <c r="T60" s="857"/>
      <c r="U60" s="857"/>
      <c r="V60" s="857"/>
      <c r="W60" s="858"/>
    </row>
    <row r="61" spans="2:23" ht="23.1" customHeight="1">
      <c r="B61" s="567"/>
      <c r="C61" s="1115" t="s">
        <v>159</v>
      </c>
      <c r="D61" s="1116" t="s">
        <v>772</v>
      </c>
      <c r="E61" s="1117"/>
      <c r="F61" s="1117"/>
      <c r="G61" s="1117"/>
      <c r="H61" s="569"/>
      <c r="J61" s="856"/>
      <c r="K61" s="857"/>
      <c r="L61" s="857"/>
      <c r="M61" s="857"/>
      <c r="N61" s="857"/>
      <c r="O61" s="857"/>
      <c r="P61" s="857"/>
      <c r="Q61" s="857"/>
      <c r="R61" s="857"/>
      <c r="S61" s="857"/>
      <c r="T61" s="857"/>
      <c r="U61" s="857"/>
      <c r="V61" s="857"/>
      <c r="W61" s="858"/>
    </row>
    <row r="62" spans="2:23" ht="23.1" customHeight="1">
      <c r="B62" s="567"/>
      <c r="C62" s="1028" t="s">
        <v>79</v>
      </c>
      <c r="D62" s="1029" t="s">
        <v>766</v>
      </c>
      <c r="E62" s="311">
        <v>0</v>
      </c>
      <c r="F62" s="311">
        <v>0</v>
      </c>
      <c r="G62" s="311">
        <v>0</v>
      </c>
      <c r="H62" s="569"/>
      <c r="J62" s="856"/>
      <c r="K62" s="857"/>
      <c r="L62" s="857"/>
      <c r="M62" s="857"/>
      <c r="N62" s="857"/>
      <c r="O62" s="857"/>
      <c r="P62" s="857"/>
      <c r="Q62" s="857"/>
      <c r="R62" s="857"/>
      <c r="S62" s="857"/>
      <c r="T62" s="857"/>
      <c r="U62" s="857"/>
      <c r="V62" s="857"/>
      <c r="W62" s="858"/>
    </row>
    <row r="63" spans="2:23" ht="23.1" customHeight="1">
      <c r="B63" s="567"/>
      <c r="C63" s="1028" t="s">
        <v>83</v>
      </c>
      <c r="D63" s="1029" t="s">
        <v>767</v>
      </c>
      <c r="E63" s="311">
        <v>0</v>
      </c>
      <c r="F63" s="311">
        <v>0</v>
      </c>
      <c r="G63" s="311">
        <v>0</v>
      </c>
      <c r="H63" s="569"/>
      <c r="J63" s="856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8"/>
    </row>
    <row r="64" spans="2:23" ht="23.1" customHeight="1">
      <c r="B64" s="567"/>
      <c r="C64" s="1028" t="s">
        <v>85</v>
      </c>
      <c r="D64" s="1029" t="s">
        <v>768</v>
      </c>
      <c r="E64" s="311">
        <v>0</v>
      </c>
      <c r="F64" s="311">
        <v>0</v>
      </c>
      <c r="G64" s="311">
        <v>0</v>
      </c>
      <c r="H64" s="569"/>
      <c r="J64" s="856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8"/>
    </row>
    <row r="65" spans="2:23" ht="23.1" customHeight="1">
      <c r="B65" s="567"/>
      <c r="C65" s="1028" t="s">
        <v>86</v>
      </c>
      <c r="D65" s="1029" t="s">
        <v>769</v>
      </c>
      <c r="E65" s="311">
        <v>-130873.78</v>
      </c>
      <c r="F65" s="311">
        <v>-117603.53</v>
      </c>
      <c r="G65" s="311">
        <v>-119132.72</v>
      </c>
      <c r="H65" s="569"/>
      <c r="J65" s="856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8"/>
    </row>
    <row r="66" spans="2:23" ht="23.1" customHeight="1">
      <c r="B66" s="567"/>
      <c r="C66" s="1028" t="s">
        <v>123</v>
      </c>
      <c r="D66" s="1029" t="s">
        <v>771</v>
      </c>
      <c r="E66" s="311">
        <v>0</v>
      </c>
      <c r="F66" s="311">
        <v>0</v>
      </c>
      <c r="G66" s="311">
        <v>0</v>
      </c>
      <c r="H66" s="569"/>
      <c r="J66" s="856"/>
      <c r="K66" s="857"/>
      <c r="L66" s="857"/>
      <c r="M66" s="857"/>
      <c r="N66" s="857"/>
      <c r="O66" s="857"/>
      <c r="P66" s="857"/>
      <c r="Q66" s="857"/>
      <c r="R66" s="857"/>
      <c r="S66" s="857"/>
      <c r="T66" s="857"/>
      <c r="U66" s="857"/>
      <c r="V66" s="857"/>
      <c r="W66" s="858"/>
    </row>
    <row r="67" spans="2:23" ht="38.1" customHeight="1" thickBot="1">
      <c r="B67" s="567"/>
      <c r="C67" s="1120" t="s">
        <v>773</v>
      </c>
      <c r="D67" s="1121" t="s">
        <v>774</v>
      </c>
      <c r="E67" s="1122">
        <f>SUM(E62:E66)</f>
        <v>-130873.78</v>
      </c>
      <c r="F67" s="1122">
        <f>SUM(F62:F66)</f>
        <v>-117603.53</v>
      </c>
      <c r="G67" s="1122">
        <f>SUM(G62:G66)</f>
        <v>-119132.72</v>
      </c>
      <c r="H67" s="569"/>
      <c r="J67" s="856"/>
      <c r="K67" s="857"/>
      <c r="L67" s="857"/>
      <c r="M67" s="857"/>
      <c r="N67" s="857"/>
      <c r="O67" s="857"/>
      <c r="P67" s="857"/>
      <c r="Q67" s="857"/>
      <c r="R67" s="857"/>
      <c r="S67" s="857"/>
      <c r="T67" s="857"/>
      <c r="U67" s="857"/>
      <c r="V67" s="857"/>
      <c r="W67" s="858"/>
    </row>
    <row r="68" spans="2:23" ht="9" customHeight="1">
      <c r="B68" s="567"/>
      <c r="C68" s="1113"/>
      <c r="D68" s="462"/>
      <c r="E68" s="1114"/>
      <c r="F68" s="1114"/>
      <c r="G68" s="1114"/>
      <c r="H68" s="569"/>
      <c r="J68" s="856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8"/>
    </row>
    <row r="69" spans="2:23" ht="40.35" customHeight="1" thickBot="1">
      <c r="B69" s="567"/>
      <c r="C69" s="1124" t="s">
        <v>775</v>
      </c>
      <c r="D69" s="1125" t="s">
        <v>776</v>
      </c>
      <c r="E69" s="1126">
        <f>+E59+E67</f>
        <v>-10341.529999999999</v>
      </c>
      <c r="F69" s="1126">
        <f>+F59+F67</f>
        <v>81810.399999999994</v>
      </c>
      <c r="G69" s="1126">
        <f>+G59+G67</f>
        <v>49221.09</v>
      </c>
      <c r="H69" s="569"/>
      <c r="J69" s="856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8"/>
    </row>
    <row r="70" spans="2:23" ht="23.1" customHeight="1" thickBot="1">
      <c r="B70" s="567"/>
      <c r="C70" s="1124" t="s">
        <v>777</v>
      </c>
      <c r="D70" s="1125" t="s">
        <v>778</v>
      </c>
      <c r="E70" s="1142">
        <v>0</v>
      </c>
      <c r="F70" s="1142">
        <v>0</v>
      </c>
      <c r="G70" s="1142">
        <v>0</v>
      </c>
      <c r="H70" s="569"/>
      <c r="J70" s="856"/>
      <c r="K70" s="857"/>
      <c r="L70" s="857"/>
      <c r="M70" s="857"/>
      <c r="N70" s="857"/>
      <c r="O70" s="857"/>
      <c r="P70" s="857"/>
      <c r="Q70" s="857"/>
      <c r="R70" s="857"/>
      <c r="S70" s="857"/>
      <c r="T70" s="857"/>
      <c r="U70" s="857"/>
      <c r="V70" s="857"/>
      <c r="W70" s="858"/>
    </row>
    <row r="71" spans="2:23" ht="23.1" customHeight="1" thickBot="1">
      <c r="B71" s="567"/>
      <c r="C71" s="1124" t="s">
        <v>779</v>
      </c>
      <c r="D71" s="1125" t="s">
        <v>780</v>
      </c>
      <c r="E71" s="1142">
        <v>0</v>
      </c>
      <c r="F71" s="1142">
        <v>0</v>
      </c>
      <c r="G71" s="1142">
        <v>0</v>
      </c>
      <c r="H71" s="569"/>
      <c r="J71" s="856"/>
      <c r="K71" s="857"/>
      <c r="L71" s="857"/>
      <c r="M71" s="857"/>
      <c r="N71" s="857"/>
      <c r="O71" s="857"/>
      <c r="P71" s="857"/>
      <c r="Q71" s="857"/>
      <c r="R71" s="857"/>
      <c r="S71" s="857"/>
      <c r="T71" s="857"/>
      <c r="U71" s="857"/>
      <c r="V71" s="857"/>
      <c r="W71" s="858"/>
    </row>
    <row r="72" spans="2:23" ht="23.1" customHeight="1" thickBot="1">
      <c r="B72" s="567"/>
      <c r="C72" s="1124" t="s">
        <v>781</v>
      </c>
      <c r="D72" s="1125" t="s">
        <v>782</v>
      </c>
      <c r="E72" s="1142">
        <v>0</v>
      </c>
      <c r="F72" s="1142">
        <v>0</v>
      </c>
      <c r="G72" s="1142">
        <v>0</v>
      </c>
      <c r="H72" s="569"/>
      <c r="J72" s="856"/>
      <c r="K72" s="857"/>
      <c r="L72" s="857"/>
      <c r="M72" s="857"/>
      <c r="N72" s="857"/>
      <c r="O72" s="857"/>
      <c r="P72" s="857"/>
      <c r="Q72" s="857"/>
      <c r="R72" s="857"/>
      <c r="S72" s="857"/>
      <c r="T72" s="857"/>
      <c r="U72" s="857"/>
      <c r="V72" s="857"/>
      <c r="W72" s="858"/>
    </row>
    <row r="73" spans="2:23" ht="23.1" customHeight="1" thickBot="1">
      <c r="B73" s="567"/>
      <c r="C73" s="1124" t="s">
        <v>783</v>
      </c>
      <c r="D73" s="1125" t="s">
        <v>784</v>
      </c>
      <c r="E73" s="1142">
        <v>0</v>
      </c>
      <c r="F73" s="1142">
        <v>0</v>
      </c>
      <c r="G73" s="1142">
        <v>0</v>
      </c>
      <c r="H73" s="569"/>
      <c r="J73" s="856"/>
      <c r="K73" s="857"/>
      <c r="L73" s="857"/>
      <c r="M73" s="857"/>
      <c r="N73" s="857"/>
      <c r="O73" s="857"/>
      <c r="P73" s="857"/>
      <c r="Q73" s="857"/>
      <c r="R73" s="857"/>
      <c r="S73" s="857"/>
      <c r="T73" s="857"/>
      <c r="U73" s="857"/>
      <c r="V73" s="857"/>
      <c r="W73" s="858"/>
    </row>
    <row r="74" spans="2:23" ht="9" customHeight="1">
      <c r="B74" s="567"/>
      <c r="H74" s="569"/>
      <c r="J74" s="856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8"/>
    </row>
    <row r="75" spans="2:23" s="1058" customFormat="1" ht="40.35" customHeight="1" thickBot="1">
      <c r="B75" s="577"/>
      <c r="C75" s="1127" t="s">
        <v>785</v>
      </c>
      <c r="D75" s="1128" t="s">
        <v>786</v>
      </c>
      <c r="E75" s="1129">
        <f>+E50+E69+E70+E71+E72+E73</f>
        <v>-10024.089999999997</v>
      </c>
      <c r="F75" s="1129">
        <f>+F50+F69+F70+F71+F72+F73</f>
        <v>82120.310000000027</v>
      </c>
      <c r="G75" s="1129">
        <f>+G50+G69+G70+G71+G72+G73</f>
        <v>49647.19</v>
      </c>
      <c r="H75" s="579"/>
      <c r="J75" s="1139"/>
      <c r="K75" s="1140"/>
      <c r="L75" s="1140"/>
      <c r="M75" s="1140"/>
      <c r="N75" s="1140"/>
      <c r="O75" s="1140"/>
      <c r="P75" s="1140"/>
      <c r="Q75" s="1140"/>
      <c r="R75" s="1140"/>
      <c r="S75" s="1140"/>
      <c r="T75" s="1140"/>
      <c r="U75" s="1140"/>
      <c r="V75" s="1140"/>
      <c r="W75" s="1141"/>
    </row>
    <row r="76" spans="2:23" ht="23.1" customHeight="1" thickBot="1">
      <c r="B76" s="597"/>
      <c r="C76" s="1161"/>
      <c r="D76" s="1161"/>
      <c r="E76" s="1161"/>
      <c r="F76" s="1161"/>
      <c r="G76" s="598"/>
      <c r="H76" s="599"/>
      <c r="J76" s="862"/>
      <c r="K76" s="863"/>
      <c r="L76" s="863"/>
      <c r="M76" s="863"/>
      <c r="N76" s="863"/>
      <c r="O76" s="863"/>
      <c r="P76" s="863"/>
      <c r="Q76" s="863"/>
      <c r="R76" s="863"/>
      <c r="S76" s="863"/>
      <c r="T76" s="863"/>
      <c r="U76" s="863"/>
      <c r="V76" s="863"/>
      <c r="W76" s="864"/>
    </row>
    <row r="77" spans="2:23" ht="23.1" customHeight="1">
      <c r="C77" s="562"/>
      <c r="D77" s="562"/>
      <c r="E77" s="562"/>
      <c r="F77" s="562"/>
      <c r="G77" s="562"/>
      <c r="I77" s="561" t="s">
        <v>672</v>
      </c>
    </row>
    <row r="78" spans="2:23" ht="12.75">
      <c r="C78" s="600" t="s">
        <v>70</v>
      </c>
      <c r="D78" s="562"/>
      <c r="E78" s="562"/>
      <c r="F78" s="562"/>
      <c r="G78" s="540" t="s">
        <v>41</v>
      </c>
    </row>
    <row r="79" spans="2:23" ht="12.75">
      <c r="C79" s="601" t="s">
        <v>71</v>
      </c>
      <c r="D79" s="562"/>
      <c r="E79" s="562"/>
      <c r="F79" s="562"/>
      <c r="G79" s="562"/>
    </row>
    <row r="80" spans="2:23" ht="12.75">
      <c r="C80" s="601" t="s">
        <v>72</v>
      </c>
      <c r="D80" s="562"/>
      <c r="E80" s="562"/>
      <c r="F80" s="562"/>
      <c r="G80" s="562"/>
    </row>
    <row r="81" spans="3:7" ht="12.75">
      <c r="C81" s="601" t="s">
        <v>73</v>
      </c>
      <c r="D81" s="562"/>
      <c r="E81" s="562"/>
      <c r="F81" s="562"/>
      <c r="G81" s="562"/>
    </row>
    <row r="82" spans="3:7" ht="12.75">
      <c r="C82" s="601" t="s">
        <v>74</v>
      </c>
      <c r="D82" s="562"/>
      <c r="E82" s="562"/>
      <c r="F82" s="562"/>
      <c r="G82" s="562"/>
    </row>
    <row r="83" spans="3:7" ht="23.1" customHeight="1">
      <c r="C83" s="562"/>
      <c r="D83" s="562"/>
      <c r="E83" s="562"/>
      <c r="F83" s="562"/>
      <c r="G83" s="562"/>
    </row>
    <row r="84" spans="3:7" ht="23.1" customHeight="1">
      <c r="C84" s="562"/>
      <c r="D84" s="562"/>
      <c r="E84" s="562"/>
      <c r="F84" s="562"/>
      <c r="G84" s="562"/>
    </row>
    <row r="85" spans="3:7" ht="23.1" customHeight="1">
      <c r="C85" s="562"/>
      <c r="D85" s="562"/>
      <c r="E85" s="562"/>
      <c r="F85" s="562"/>
      <c r="G85" s="562"/>
    </row>
    <row r="86" spans="3:7" ht="23.1" customHeight="1">
      <c r="C86" s="562"/>
      <c r="D86" s="562"/>
      <c r="E86" s="562"/>
      <c r="F86" s="562"/>
      <c r="G86" s="562"/>
    </row>
    <row r="87" spans="3:7" ht="23.1" customHeight="1">
      <c r="F87" s="562"/>
      <c r="G87" s="562"/>
    </row>
  </sheetData>
  <sheetProtection password="C494" sheet="1" objects="1" scenarios="1"/>
  <mergeCells count="3">
    <mergeCell ref="C76:F7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topLeftCell="A49" zoomScale="93" zoomScaleNormal="125" zoomScalePageLayoutView="125" workbookViewId="0">
      <selection activeCell="D40" sqref="D40"/>
    </sheetView>
  </sheetViews>
  <sheetFormatPr baseColWidth="10" defaultColWidth="10.6640625" defaultRowHeight="23.1" customHeight="1"/>
  <cols>
    <col min="1" max="1" width="4.33203125" style="454" bestFit="1" customWidth="1"/>
    <col min="2" max="2" width="3.33203125" style="454" customWidth="1"/>
    <col min="3" max="3" width="13.5546875" style="454" customWidth="1"/>
    <col min="4" max="4" width="42.44140625" style="454" customWidth="1"/>
    <col min="5" max="6" width="15.6640625" style="456" customWidth="1"/>
    <col min="7" max="7" width="31" style="456" customWidth="1"/>
    <col min="8" max="8" width="15.5546875" style="456" customWidth="1"/>
    <col min="9" max="9" width="16.6640625" style="456" customWidth="1"/>
    <col min="10" max="10" width="30.5546875" style="456" customWidth="1"/>
    <col min="11" max="12" width="15.6640625" style="456" customWidth="1"/>
    <col min="13" max="13" width="27.33203125" style="456" customWidth="1"/>
    <col min="14" max="14" width="3.33203125" style="454" customWidth="1"/>
    <col min="15" max="16384" width="10.6640625" style="454"/>
  </cols>
  <sheetData>
    <row r="2" spans="1:29" ht="23.1" customHeight="1">
      <c r="D2" s="455" t="s">
        <v>166</v>
      </c>
    </row>
    <row r="3" spans="1:29" ht="23.1" customHeight="1">
      <c r="D3" s="455" t="s">
        <v>167</v>
      </c>
    </row>
    <row r="4" spans="1:29" ht="23.1" customHeight="1" thickBot="1">
      <c r="A4" s="454" t="s">
        <v>671</v>
      </c>
    </row>
    <row r="5" spans="1:29" ht="9" customHeight="1">
      <c r="B5" s="457"/>
      <c r="C5" s="458"/>
      <c r="D5" s="458"/>
      <c r="E5" s="459"/>
      <c r="F5" s="459"/>
      <c r="G5" s="459"/>
      <c r="H5" s="459"/>
      <c r="I5" s="459"/>
      <c r="J5" s="459"/>
      <c r="K5" s="459"/>
      <c r="L5" s="459"/>
      <c r="M5" s="459"/>
      <c r="N5" s="460"/>
      <c r="P5" s="267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9"/>
    </row>
    <row r="6" spans="1:29" ht="30" customHeight="1">
      <c r="B6" s="461"/>
      <c r="C6" s="462" t="s">
        <v>0</v>
      </c>
      <c r="D6" s="463"/>
      <c r="E6" s="464"/>
      <c r="F6" s="464"/>
      <c r="G6" s="464"/>
      <c r="H6" s="464"/>
      <c r="I6" s="464"/>
      <c r="J6" s="464"/>
      <c r="K6" s="464"/>
      <c r="L6" s="464"/>
      <c r="M6" s="1160">
        <f>ejercicio</f>
        <v>2019</v>
      </c>
      <c r="N6" s="465"/>
      <c r="P6" s="270"/>
      <c r="Q6" s="271" t="s">
        <v>474</v>
      </c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</row>
    <row r="7" spans="1:29" ht="30" customHeight="1">
      <c r="B7" s="461"/>
      <c r="C7" s="462" t="s">
        <v>1</v>
      </c>
      <c r="D7" s="463"/>
      <c r="E7" s="464"/>
      <c r="F7" s="464"/>
      <c r="G7" s="464"/>
      <c r="H7" s="464"/>
      <c r="I7" s="464"/>
      <c r="J7" s="464"/>
      <c r="K7" s="464"/>
      <c r="L7" s="464"/>
      <c r="M7" s="1160"/>
      <c r="N7" s="466"/>
      <c r="P7" s="270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3"/>
    </row>
    <row r="8" spans="1:29" ht="30" customHeight="1">
      <c r="B8" s="461"/>
      <c r="C8" s="467"/>
      <c r="D8" s="463"/>
      <c r="E8" s="464"/>
      <c r="F8" s="464"/>
      <c r="G8" s="464"/>
      <c r="H8" s="464"/>
      <c r="I8" s="464"/>
      <c r="J8" s="464"/>
      <c r="K8" s="464"/>
      <c r="L8" s="464"/>
      <c r="M8" s="464"/>
      <c r="N8" s="466"/>
      <c r="P8" s="270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3"/>
    </row>
    <row r="9" spans="1:29" s="470" customFormat="1" ht="30" customHeight="1">
      <c r="B9" s="468"/>
      <c r="C9" s="469" t="s">
        <v>2</v>
      </c>
      <c r="D9" s="1162" t="str">
        <f>Entidad</f>
        <v xml:space="preserve">FUNDACIÓN BIOAVANCE </v>
      </c>
      <c r="E9" s="1162"/>
      <c r="F9" s="1162"/>
      <c r="G9" s="1162"/>
      <c r="H9" s="1162"/>
      <c r="I9" s="1162"/>
      <c r="J9" s="1162"/>
      <c r="K9" s="1162"/>
      <c r="L9" s="1162"/>
      <c r="M9" s="1162"/>
      <c r="N9" s="466"/>
      <c r="P9" s="274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6"/>
    </row>
    <row r="10" spans="1:29" ht="7.35" customHeight="1">
      <c r="B10" s="461"/>
      <c r="C10" s="463"/>
      <c r="D10" s="463"/>
      <c r="E10" s="464"/>
      <c r="F10" s="464"/>
      <c r="G10" s="464"/>
      <c r="H10" s="464"/>
      <c r="I10" s="464"/>
      <c r="J10" s="464"/>
      <c r="K10" s="464"/>
      <c r="L10" s="464"/>
      <c r="M10" s="464"/>
      <c r="N10" s="466"/>
      <c r="P10" s="270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3"/>
    </row>
    <row r="11" spans="1:29" s="474" customFormat="1" ht="30" customHeight="1">
      <c r="B11" s="471"/>
      <c r="C11" s="472" t="s">
        <v>796</v>
      </c>
      <c r="D11" s="472"/>
      <c r="E11" s="473"/>
      <c r="F11" s="473"/>
      <c r="G11" s="473"/>
      <c r="H11" s="473"/>
      <c r="I11" s="473"/>
      <c r="J11" s="473"/>
      <c r="K11" s="473"/>
      <c r="L11" s="473"/>
      <c r="M11" s="473"/>
      <c r="N11" s="466"/>
      <c r="P11" s="277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9"/>
    </row>
    <row r="12" spans="1:29" s="474" customFormat="1" ht="30" customHeight="1">
      <c r="B12" s="471"/>
      <c r="C12" s="1173"/>
      <c r="D12" s="1173"/>
      <c r="E12" s="475"/>
      <c r="F12" s="475"/>
      <c r="G12" s="475"/>
      <c r="H12" s="475"/>
      <c r="I12" s="475"/>
      <c r="J12" s="475"/>
      <c r="K12" s="475"/>
      <c r="L12" s="475"/>
      <c r="M12" s="475"/>
      <c r="N12" s="466"/>
      <c r="P12" s="277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9"/>
    </row>
    <row r="13" spans="1:29" s="474" customFormat="1" ht="30" customHeight="1">
      <c r="B13" s="471"/>
      <c r="D13" s="476"/>
      <c r="E13" s="475"/>
      <c r="F13" s="475"/>
      <c r="G13" s="475"/>
      <c r="H13" s="475"/>
      <c r="I13" s="475"/>
      <c r="J13" s="475"/>
      <c r="K13" s="475"/>
      <c r="L13" s="475"/>
      <c r="M13" s="475"/>
      <c r="N13" s="466"/>
      <c r="P13" s="270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3"/>
    </row>
    <row r="14" spans="1:29" s="484" customFormat="1" ht="23.1" customHeight="1">
      <c r="B14" s="477"/>
      <c r="C14" s="478"/>
      <c r="D14" s="479"/>
      <c r="E14" s="480"/>
      <c r="F14" s="481" t="s">
        <v>116</v>
      </c>
      <c r="G14" s="482">
        <f>ejercicio-2</f>
        <v>2017</v>
      </c>
      <c r="H14" s="480"/>
      <c r="I14" s="483" t="s">
        <v>117</v>
      </c>
      <c r="J14" s="482">
        <f>ejercicio-1</f>
        <v>2018</v>
      </c>
      <c r="K14" s="480"/>
      <c r="L14" s="481" t="s">
        <v>118</v>
      </c>
      <c r="M14" s="482">
        <f>ejercicio</f>
        <v>2019</v>
      </c>
      <c r="N14" s="466"/>
      <c r="P14" s="270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3"/>
    </row>
    <row r="15" spans="1:29" s="489" customFormat="1" ht="23.1" customHeight="1">
      <c r="B15" s="485"/>
      <c r="C15" s="486" t="s">
        <v>444</v>
      </c>
      <c r="D15" s="487"/>
      <c r="E15" s="488" t="s">
        <v>428</v>
      </c>
      <c r="F15" s="488" t="s">
        <v>429</v>
      </c>
      <c r="G15" s="488" t="s">
        <v>363</v>
      </c>
      <c r="H15" s="488" t="s">
        <v>428</v>
      </c>
      <c r="I15" s="488" t="s">
        <v>429</v>
      </c>
      <c r="J15" s="488" t="s">
        <v>363</v>
      </c>
      <c r="K15" s="488" t="s">
        <v>428</v>
      </c>
      <c r="L15" s="488" t="s">
        <v>429</v>
      </c>
      <c r="M15" s="488" t="s">
        <v>363</v>
      </c>
      <c r="N15" s="466"/>
      <c r="P15" s="270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3"/>
    </row>
    <row r="16" spans="1:29" s="496" customFormat="1" ht="23.1" customHeight="1">
      <c r="B16" s="490"/>
      <c r="C16" s="491" t="s">
        <v>430</v>
      </c>
      <c r="D16" s="492"/>
      <c r="E16" s="493">
        <f>SUM(E17:E18)</f>
        <v>0</v>
      </c>
      <c r="F16" s="493">
        <f>SUM(F17:F18)</f>
        <v>0</v>
      </c>
      <c r="G16" s="494"/>
      <c r="H16" s="493">
        <f>SUM(H17:H18)</f>
        <v>0</v>
      </c>
      <c r="I16" s="493">
        <f>SUM(I17:I18)</f>
        <v>0</v>
      </c>
      <c r="J16" s="494"/>
      <c r="K16" s="493">
        <f>SUM(K17:K18)</f>
        <v>0</v>
      </c>
      <c r="L16" s="493">
        <f>SUM(L17:L18)</f>
        <v>0</v>
      </c>
      <c r="M16" s="495"/>
      <c r="N16" s="466"/>
      <c r="P16" s="270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3"/>
    </row>
    <row r="17" spans="2:29" s="496" customFormat="1" ht="20.100000000000001" customHeight="1">
      <c r="B17" s="490"/>
      <c r="C17" s="632"/>
      <c r="D17" s="633" t="s">
        <v>431</v>
      </c>
      <c r="E17" s="321"/>
      <c r="F17" s="321"/>
      <c r="G17" s="634"/>
      <c r="H17" s="321"/>
      <c r="I17" s="321"/>
      <c r="J17" s="634"/>
      <c r="K17" s="793"/>
      <c r="L17" s="321"/>
      <c r="M17" s="635"/>
      <c r="N17" s="531"/>
      <c r="P17" s="280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2"/>
    </row>
    <row r="18" spans="2:29" s="496" customFormat="1" ht="20.100000000000001" customHeight="1">
      <c r="B18" s="490"/>
      <c r="C18" s="636"/>
      <c r="D18" s="637" t="s">
        <v>432</v>
      </c>
      <c r="E18" s="329"/>
      <c r="F18" s="329"/>
      <c r="G18" s="638"/>
      <c r="H18" s="329"/>
      <c r="I18" s="329"/>
      <c r="J18" s="638"/>
      <c r="K18" s="329"/>
      <c r="L18" s="329"/>
      <c r="M18" s="639"/>
      <c r="N18" s="531"/>
      <c r="P18" s="280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2"/>
    </row>
    <row r="19" spans="2:29" s="496" customFormat="1" ht="23.1" customHeight="1">
      <c r="B19" s="490"/>
      <c r="C19" s="491" t="s">
        <v>433</v>
      </c>
      <c r="D19" s="492"/>
      <c r="E19" s="493">
        <f>+E20+E25</f>
        <v>0</v>
      </c>
      <c r="F19" s="493">
        <f>+F20+F25</f>
        <v>0</v>
      </c>
      <c r="G19" s="494"/>
      <c r="H19" s="493">
        <f>+H20+H25</f>
        <v>0</v>
      </c>
      <c r="I19" s="493">
        <f>+I20+I25</f>
        <v>0</v>
      </c>
      <c r="J19" s="494"/>
      <c r="K19" s="493">
        <f>+K20+K25</f>
        <v>0</v>
      </c>
      <c r="L19" s="493">
        <f>+L20+L25</f>
        <v>0</v>
      </c>
      <c r="M19" s="495"/>
      <c r="N19" s="466"/>
      <c r="P19" s="270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3"/>
    </row>
    <row r="20" spans="2:29" s="496" customFormat="1" ht="20.100000000000001" customHeight="1">
      <c r="B20" s="490"/>
      <c r="C20" s="632"/>
      <c r="D20" s="633" t="s">
        <v>547</v>
      </c>
      <c r="E20" s="640">
        <f>SUM(E21:E24)</f>
        <v>0</v>
      </c>
      <c r="F20" s="640">
        <f>SUM(F21:F24)</f>
        <v>0</v>
      </c>
      <c r="G20" s="641"/>
      <c r="H20" s="640">
        <f>SUM(H21:H24)</f>
        <v>0</v>
      </c>
      <c r="I20" s="640">
        <f>SUM(I21:I24)</f>
        <v>0</v>
      </c>
      <c r="J20" s="641"/>
      <c r="K20" s="640">
        <f>SUM(K21:K24)</f>
        <v>0</v>
      </c>
      <c r="L20" s="640">
        <f>SUM(L21:L24)</f>
        <v>0</v>
      </c>
      <c r="M20" s="642"/>
      <c r="N20" s="531"/>
      <c r="P20" s="280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2"/>
    </row>
    <row r="21" spans="2:29" s="499" customFormat="1" ht="20.100000000000001" customHeight="1">
      <c r="B21" s="468"/>
      <c r="C21" s="400"/>
      <c r="D21" s="401"/>
      <c r="E21" s="354"/>
      <c r="F21" s="354"/>
      <c r="G21" s="393"/>
      <c r="H21" s="354"/>
      <c r="I21" s="354"/>
      <c r="J21" s="393"/>
      <c r="K21" s="354"/>
      <c r="L21" s="354"/>
      <c r="M21" s="361"/>
      <c r="N21" s="466"/>
      <c r="P21" s="270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3"/>
    </row>
    <row r="22" spans="2:29" s="499" customFormat="1" ht="20.100000000000001" customHeight="1">
      <c r="B22" s="468"/>
      <c r="C22" s="400"/>
      <c r="D22" s="401"/>
      <c r="E22" s="354"/>
      <c r="F22" s="354"/>
      <c r="G22" s="393"/>
      <c r="H22" s="354"/>
      <c r="I22" s="354"/>
      <c r="J22" s="393"/>
      <c r="K22" s="354"/>
      <c r="L22" s="354"/>
      <c r="M22" s="361"/>
      <c r="N22" s="466"/>
      <c r="P22" s="270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3"/>
    </row>
    <row r="23" spans="2:29" s="499" customFormat="1" ht="20.100000000000001" customHeight="1">
      <c r="B23" s="468"/>
      <c r="C23" s="400"/>
      <c r="D23" s="401"/>
      <c r="E23" s="354"/>
      <c r="F23" s="354"/>
      <c r="G23" s="393"/>
      <c r="H23" s="354"/>
      <c r="I23" s="354"/>
      <c r="J23" s="393"/>
      <c r="K23" s="354"/>
      <c r="L23" s="354"/>
      <c r="M23" s="361"/>
      <c r="N23" s="466"/>
      <c r="P23" s="270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3"/>
    </row>
    <row r="24" spans="2:29" s="499" customFormat="1" ht="20.100000000000001" customHeight="1">
      <c r="B24" s="468"/>
      <c r="C24" s="400"/>
      <c r="D24" s="401"/>
      <c r="E24" s="354"/>
      <c r="F24" s="354"/>
      <c r="G24" s="393"/>
      <c r="H24" s="354"/>
      <c r="I24" s="354"/>
      <c r="J24" s="393"/>
      <c r="K24" s="354"/>
      <c r="L24" s="354"/>
      <c r="M24" s="361"/>
      <c r="N24" s="466"/>
      <c r="P24" s="270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3"/>
    </row>
    <row r="25" spans="2:29" s="496" customFormat="1" ht="20.100000000000001" customHeight="1">
      <c r="B25" s="490"/>
      <c r="C25" s="643"/>
      <c r="D25" s="644" t="s">
        <v>548</v>
      </c>
      <c r="E25" s="645">
        <f>SUM(E26:E29)</f>
        <v>0</v>
      </c>
      <c r="F25" s="645">
        <f>SUM(F26:F29)</f>
        <v>0</v>
      </c>
      <c r="G25" s="646"/>
      <c r="H25" s="645">
        <f>SUM(H26:H29)</f>
        <v>0</v>
      </c>
      <c r="I25" s="645">
        <f>SUM(I26:I29)</f>
        <v>0</v>
      </c>
      <c r="J25" s="646"/>
      <c r="K25" s="645">
        <f>SUM(K26:K29)</f>
        <v>0</v>
      </c>
      <c r="L25" s="645">
        <f>SUM(L26:L29)</f>
        <v>0</v>
      </c>
      <c r="M25" s="647"/>
      <c r="N25" s="531"/>
      <c r="P25" s="280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2"/>
    </row>
    <row r="26" spans="2:29" s="499" customFormat="1" ht="20.100000000000001" customHeight="1">
      <c r="B26" s="468"/>
      <c r="C26" s="400"/>
      <c r="D26" s="401"/>
      <c r="E26" s="354"/>
      <c r="F26" s="354"/>
      <c r="G26" s="393"/>
      <c r="H26" s="354"/>
      <c r="I26" s="354"/>
      <c r="J26" s="393"/>
      <c r="K26" s="354"/>
      <c r="L26" s="354"/>
      <c r="M26" s="361"/>
      <c r="N26" s="466"/>
      <c r="P26" s="270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3"/>
    </row>
    <row r="27" spans="2:29" s="499" customFormat="1" ht="20.100000000000001" customHeight="1">
      <c r="B27" s="468"/>
      <c r="C27" s="400"/>
      <c r="D27" s="401"/>
      <c r="E27" s="354"/>
      <c r="F27" s="354"/>
      <c r="G27" s="393"/>
      <c r="H27" s="354"/>
      <c r="I27" s="354"/>
      <c r="J27" s="393"/>
      <c r="K27" s="354"/>
      <c r="L27" s="354"/>
      <c r="M27" s="361"/>
      <c r="N27" s="466"/>
      <c r="P27" s="270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3"/>
    </row>
    <row r="28" spans="2:29" s="499" customFormat="1" ht="20.100000000000001" customHeight="1">
      <c r="B28" s="468"/>
      <c r="C28" s="400"/>
      <c r="D28" s="401"/>
      <c r="E28" s="354"/>
      <c r="F28" s="354"/>
      <c r="G28" s="393"/>
      <c r="H28" s="354"/>
      <c r="I28" s="354"/>
      <c r="J28" s="393"/>
      <c r="K28" s="354"/>
      <c r="L28" s="354"/>
      <c r="M28" s="361"/>
      <c r="N28" s="466"/>
      <c r="P28" s="270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3"/>
    </row>
    <row r="29" spans="2:29" s="499" customFormat="1" ht="20.100000000000001" customHeight="1">
      <c r="B29" s="468"/>
      <c r="C29" s="402"/>
      <c r="D29" s="403"/>
      <c r="E29" s="356"/>
      <c r="F29" s="356"/>
      <c r="G29" s="372"/>
      <c r="H29" s="356"/>
      <c r="I29" s="356"/>
      <c r="J29" s="372"/>
      <c r="K29" s="356"/>
      <c r="L29" s="356"/>
      <c r="M29" s="362"/>
      <c r="N29" s="466"/>
      <c r="P29" s="270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3"/>
    </row>
    <row r="30" spans="2:29" s="496" customFormat="1" ht="23.1" customHeight="1">
      <c r="B30" s="490"/>
      <c r="C30" s="491" t="s">
        <v>434</v>
      </c>
      <c r="D30" s="492"/>
      <c r="E30" s="493">
        <f>+E31+E40</f>
        <v>0</v>
      </c>
      <c r="F30" s="493">
        <f>+F31+F40</f>
        <v>0</v>
      </c>
      <c r="G30" s="494"/>
      <c r="H30" s="493">
        <f>+H31+H40</f>
        <v>0</v>
      </c>
      <c r="I30" s="493">
        <f>+I31+I40</f>
        <v>0</v>
      </c>
      <c r="J30" s="494"/>
      <c r="K30" s="493">
        <f>+K31+K40</f>
        <v>0</v>
      </c>
      <c r="L30" s="493">
        <f>+L31+L40</f>
        <v>0</v>
      </c>
      <c r="M30" s="495"/>
      <c r="N30" s="466"/>
      <c r="P30" s="280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2"/>
    </row>
    <row r="31" spans="2:29" s="510" customFormat="1" ht="19.350000000000001" customHeight="1">
      <c r="B31" s="503"/>
      <c r="C31" s="504" t="s">
        <v>435</v>
      </c>
      <c r="D31" s="505"/>
      <c r="E31" s="506">
        <f>E32+E36</f>
        <v>0</v>
      </c>
      <c r="F31" s="506">
        <f>F32+F36</f>
        <v>0</v>
      </c>
      <c r="G31" s="507"/>
      <c r="H31" s="506">
        <f>H32+H36</f>
        <v>0</v>
      </c>
      <c r="I31" s="506">
        <f>I32+I36</f>
        <v>0</v>
      </c>
      <c r="J31" s="507"/>
      <c r="K31" s="506">
        <f>K32+K36</f>
        <v>0</v>
      </c>
      <c r="L31" s="506">
        <f>L32+L36</f>
        <v>0</v>
      </c>
      <c r="M31" s="508"/>
      <c r="N31" s="509"/>
      <c r="P31" s="448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50"/>
    </row>
    <row r="32" spans="2:29" s="496" customFormat="1" ht="19.350000000000001" customHeight="1">
      <c r="B32" s="490"/>
      <c r="C32" s="632"/>
      <c r="D32" s="633" t="s">
        <v>549</v>
      </c>
      <c r="E32" s="640">
        <f>SUM(E33:E35)</f>
        <v>0</v>
      </c>
      <c r="F32" s="640">
        <f>SUM(F33:F35)</f>
        <v>0</v>
      </c>
      <c r="G32" s="641"/>
      <c r="H32" s="640">
        <f>SUM(H33:H35)</f>
        <v>0</v>
      </c>
      <c r="I32" s="640">
        <f>SUM(I33:I35)</f>
        <v>0</v>
      </c>
      <c r="J32" s="641"/>
      <c r="K32" s="640">
        <f>SUM(K33:K35)</f>
        <v>0</v>
      </c>
      <c r="L32" s="640">
        <f>SUM(L33:L35)</f>
        <v>0</v>
      </c>
      <c r="M32" s="642"/>
      <c r="N32" s="531"/>
      <c r="P32" s="280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2"/>
    </row>
    <row r="33" spans="2:29" s="499" customFormat="1" ht="19.350000000000001" customHeight="1">
      <c r="B33" s="468"/>
      <c r="C33" s="398"/>
      <c r="D33" s="399"/>
      <c r="E33" s="351"/>
      <c r="F33" s="351"/>
      <c r="G33" s="391"/>
      <c r="H33" s="351"/>
      <c r="I33" s="351"/>
      <c r="J33" s="391"/>
      <c r="K33" s="351"/>
      <c r="L33" s="351"/>
      <c r="M33" s="392"/>
      <c r="N33" s="466"/>
      <c r="P33" s="270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3"/>
    </row>
    <row r="34" spans="2:29" s="499" customFormat="1" ht="19.350000000000001" customHeight="1">
      <c r="B34" s="468"/>
      <c r="C34" s="398"/>
      <c r="D34" s="399"/>
      <c r="E34" s="351"/>
      <c r="F34" s="351"/>
      <c r="G34" s="391"/>
      <c r="H34" s="351"/>
      <c r="I34" s="351"/>
      <c r="J34" s="391"/>
      <c r="K34" s="351"/>
      <c r="L34" s="351"/>
      <c r="M34" s="392"/>
      <c r="N34" s="466"/>
      <c r="P34" s="270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3"/>
    </row>
    <row r="35" spans="2:29" s="499" customFormat="1" ht="19.350000000000001" customHeight="1">
      <c r="B35" s="468"/>
      <c r="C35" s="398"/>
      <c r="D35" s="399"/>
      <c r="E35" s="351"/>
      <c r="F35" s="351"/>
      <c r="G35" s="391"/>
      <c r="H35" s="351"/>
      <c r="I35" s="351"/>
      <c r="J35" s="391"/>
      <c r="K35" s="351"/>
      <c r="L35" s="351"/>
      <c r="M35" s="392"/>
      <c r="N35" s="466"/>
      <c r="P35" s="270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3"/>
    </row>
    <row r="36" spans="2:29" s="496" customFormat="1" ht="19.350000000000001" customHeight="1">
      <c r="B36" s="490"/>
      <c r="C36" s="632"/>
      <c r="D36" s="633" t="s">
        <v>550</v>
      </c>
      <c r="E36" s="640">
        <f>SUM(E37:E39)</f>
        <v>0</v>
      </c>
      <c r="F36" s="640">
        <f>SUM(F37:F39)</f>
        <v>0</v>
      </c>
      <c r="G36" s="641"/>
      <c r="H36" s="640">
        <f>SUM(H37:H39)</f>
        <v>0</v>
      </c>
      <c r="I36" s="640">
        <f>SUM(I37:I39)</f>
        <v>0</v>
      </c>
      <c r="J36" s="641"/>
      <c r="K36" s="640">
        <f>SUM(K37:K39)</f>
        <v>0</v>
      </c>
      <c r="L36" s="640">
        <f>SUM(L37:L39)</f>
        <v>0</v>
      </c>
      <c r="M36" s="642"/>
      <c r="N36" s="531"/>
      <c r="P36" s="648"/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50"/>
    </row>
    <row r="37" spans="2:29" s="499" customFormat="1" ht="19.350000000000001" customHeight="1">
      <c r="B37" s="468"/>
      <c r="C37" s="398"/>
      <c r="D37" s="399"/>
      <c r="E37" s="351"/>
      <c r="F37" s="351"/>
      <c r="G37" s="391"/>
      <c r="H37" s="351"/>
      <c r="I37" s="351"/>
      <c r="J37" s="391"/>
      <c r="K37" s="351"/>
      <c r="L37" s="351"/>
      <c r="M37" s="392"/>
      <c r="N37" s="466"/>
      <c r="P37" s="283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5"/>
    </row>
    <row r="38" spans="2:29" s="499" customFormat="1" ht="19.350000000000001" customHeight="1">
      <c r="B38" s="468"/>
      <c r="C38" s="398"/>
      <c r="D38" s="399"/>
      <c r="E38" s="351"/>
      <c r="F38" s="351"/>
      <c r="G38" s="391"/>
      <c r="H38" s="351"/>
      <c r="I38" s="351"/>
      <c r="J38" s="391"/>
      <c r="K38" s="351"/>
      <c r="L38" s="351"/>
      <c r="M38" s="392"/>
      <c r="N38" s="466"/>
      <c r="P38" s="283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5"/>
    </row>
    <row r="39" spans="2:29" s="499" customFormat="1" ht="19.350000000000001" customHeight="1">
      <c r="B39" s="468"/>
      <c r="C39" s="398"/>
      <c r="D39" s="399"/>
      <c r="E39" s="351"/>
      <c r="F39" s="351"/>
      <c r="G39" s="391"/>
      <c r="H39" s="351"/>
      <c r="I39" s="351"/>
      <c r="J39" s="391"/>
      <c r="K39" s="351"/>
      <c r="L39" s="351"/>
      <c r="M39" s="392"/>
      <c r="N39" s="466"/>
      <c r="P39" s="283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5"/>
    </row>
    <row r="40" spans="2:29" s="510" customFormat="1" ht="19.350000000000001" customHeight="1">
      <c r="B40" s="503"/>
      <c r="C40" s="504" t="s">
        <v>436</v>
      </c>
      <c r="D40" s="505"/>
      <c r="E40" s="506">
        <f>+E41+E42</f>
        <v>0</v>
      </c>
      <c r="F40" s="506">
        <f>+F41+F42</f>
        <v>0</v>
      </c>
      <c r="G40" s="507"/>
      <c r="H40" s="506">
        <f>+H41+H42</f>
        <v>0</v>
      </c>
      <c r="I40" s="506">
        <f>+I41+I42</f>
        <v>0</v>
      </c>
      <c r="J40" s="507"/>
      <c r="K40" s="506">
        <f>+K41+K42</f>
        <v>0</v>
      </c>
      <c r="L40" s="506">
        <f>+L41+L42</f>
        <v>0</v>
      </c>
      <c r="M40" s="508"/>
      <c r="N40" s="509"/>
      <c r="P40" s="451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3"/>
    </row>
    <row r="41" spans="2:29" s="496" customFormat="1" ht="19.350000000000001" customHeight="1">
      <c r="B41" s="490"/>
      <c r="C41" s="632"/>
      <c r="D41" s="633" t="s">
        <v>437</v>
      </c>
      <c r="E41" s="321"/>
      <c r="F41" s="321"/>
      <c r="G41" s="634"/>
      <c r="H41" s="321"/>
      <c r="I41" s="321"/>
      <c r="J41" s="634"/>
      <c r="K41" s="321"/>
      <c r="L41" s="321"/>
      <c r="M41" s="635"/>
      <c r="N41" s="531"/>
      <c r="P41" s="648"/>
      <c r="Q41" s="649"/>
      <c r="R41" s="649"/>
      <c r="S41" s="649"/>
      <c r="T41" s="649"/>
      <c r="U41" s="649"/>
      <c r="V41" s="649"/>
      <c r="W41" s="649"/>
      <c r="X41" s="649"/>
      <c r="Y41" s="649"/>
      <c r="Z41" s="649"/>
      <c r="AA41" s="649"/>
      <c r="AB41" s="649"/>
      <c r="AC41" s="650"/>
    </row>
    <row r="42" spans="2:29" s="496" customFormat="1" ht="19.350000000000001" customHeight="1">
      <c r="B42" s="490"/>
      <c r="C42" s="651"/>
      <c r="D42" s="652" t="s">
        <v>438</v>
      </c>
      <c r="E42" s="653"/>
      <c r="F42" s="653"/>
      <c r="G42" s="654"/>
      <c r="H42" s="653"/>
      <c r="I42" s="653"/>
      <c r="J42" s="654"/>
      <c r="K42" s="653"/>
      <c r="L42" s="653"/>
      <c r="M42" s="655"/>
      <c r="N42" s="531"/>
      <c r="P42" s="648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50"/>
    </row>
    <row r="43" spans="2:29" s="496" customFormat="1" ht="23.1" customHeight="1" thickBot="1">
      <c r="B43" s="490"/>
      <c r="C43" s="511" t="s">
        <v>439</v>
      </c>
      <c r="D43" s="512"/>
      <c r="E43" s="513">
        <f>E16+E19+E30</f>
        <v>0</v>
      </c>
      <c r="F43" s="513">
        <f>F16+F19+F30</f>
        <v>0</v>
      </c>
      <c r="G43" s="514"/>
      <c r="H43" s="513">
        <f>H16+H19+H30</f>
        <v>0</v>
      </c>
      <c r="I43" s="513">
        <f>I16+I19+I30</f>
        <v>0</v>
      </c>
      <c r="J43" s="514"/>
      <c r="K43" s="513">
        <f>K16+K19+K30</f>
        <v>0</v>
      </c>
      <c r="L43" s="513">
        <f>L16+L19+L30</f>
        <v>0</v>
      </c>
      <c r="M43" s="515"/>
      <c r="N43" s="466"/>
      <c r="P43" s="283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5"/>
    </row>
    <row r="44" spans="2:29" s="499" customFormat="1" ht="23.1" customHeight="1">
      <c r="B44" s="468"/>
      <c r="C44" s="516"/>
      <c r="D44" s="516"/>
      <c r="E44" s="517"/>
      <c r="F44" s="517"/>
      <c r="G44" s="517"/>
      <c r="H44" s="517"/>
      <c r="I44" s="517"/>
      <c r="J44" s="517"/>
      <c r="K44" s="517"/>
      <c r="L44" s="517"/>
      <c r="M44" s="517"/>
      <c r="N44" s="466"/>
      <c r="P44" s="283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5"/>
    </row>
    <row r="45" spans="2:29" s="484" customFormat="1" ht="23.1" customHeight="1">
      <c r="B45" s="477"/>
      <c r="C45" s="478"/>
      <c r="D45" s="479"/>
      <c r="E45" s="518" t="s">
        <v>116</v>
      </c>
      <c r="F45" s="518" t="s">
        <v>117</v>
      </c>
      <c r="G45" s="518" t="s">
        <v>118</v>
      </c>
      <c r="H45" s="1167" t="s">
        <v>363</v>
      </c>
      <c r="I45" s="1168"/>
      <c r="J45" s="1168"/>
      <c r="K45" s="1168"/>
      <c r="L45" s="1168"/>
      <c r="M45" s="1169"/>
      <c r="N45" s="466"/>
      <c r="P45" s="283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5"/>
    </row>
    <row r="46" spans="2:29" s="489" customFormat="1" ht="23.1" customHeight="1">
      <c r="B46" s="485"/>
      <c r="C46" s="486" t="s">
        <v>440</v>
      </c>
      <c r="D46" s="487"/>
      <c r="E46" s="519">
        <f>ejercicio-2</f>
        <v>2017</v>
      </c>
      <c r="F46" s="519">
        <f>ejercicio-1</f>
        <v>2018</v>
      </c>
      <c r="G46" s="519">
        <f>ejercicio</f>
        <v>2019</v>
      </c>
      <c r="H46" s="1170"/>
      <c r="I46" s="1171"/>
      <c r="J46" s="1171"/>
      <c r="K46" s="1171"/>
      <c r="L46" s="1171"/>
      <c r="M46" s="1172"/>
      <c r="N46" s="466"/>
      <c r="P46" s="283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5"/>
    </row>
    <row r="47" spans="2:29" s="499" customFormat="1" ht="23.1" customHeight="1" thickBot="1">
      <c r="B47" s="468"/>
      <c r="C47" s="511" t="s">
        <v>586</v>
      </c>
      <c r="D47" s="512"/>
      <c r="E47" s="513">
        <f>SUM(E48:E54)</f>
        <v>0</v>
      </c>
      <c r="F47" s="513">
        <f>SUM(F48:F54)</f>
        <v>0</v>
      </c>
      <c r="G47" s="513">
        <f>SUM(G48:G54)</f>
        <v>0</v>
      </c>
      <c r="H47" s="520"/>
      <c r="I47" s="521"/>
      <c r="J47" s="521"/>
      <c r="K47" s="521"/>
      <c r="L47" s="521"/>
      <c r="M47" s="522"/>
      <c r="N47" s="466"/>
      <c r="P47" s="283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5"/>
    </row>
    <row r="48" spans="2:29" s="499" customFormat="1" ht="20.100000000000001" customHeight="1">
      <c r="B48" s="468"/>
      <c r="C48" s="542"/>
      <c r="D48" s="543"/>
      <c r="E48" s="544"/>
      <c r="F48" s="544"/>
      <c r="G48" s="544"/>
      <c r="H48" s="545"/>
      <c r="I48" s="546"/>
      <c r="J48" s="546"/>
      <c r="K48" s="546"/>
      <c r="L48" s="546"/>
      <c r="M48" s="547"/>
      <c r="N48" s="466"/>
      <c r="P48" s="283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5"/>
    </row>
    <row r="49" spans="2:29" s="499" customFormat="1" ht="20.100000000000001" customHeight="1">
      <c r="B49" s="468"/>
      <c r="C49" s="400"/>
      <c r="D49" s="401"/>
      <c r="E49" s="421"/>
      <c r="F49" s="421"/>
      <c r="G49" s="421"/>
      <c r="H49" s="380"/>
      <c r="I49" s="548"/>
      <c r="J49" s="548"/>
      <c r="K49" s="548"/>
      <c r="L49" s="548"/>
      <c r="M49" s="377"/>
      <c r="N49" s="466"/>
      <c r="P49" s="283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5"/>
    </row>
    <row r="50" spans="2:29" s="499" customFormat="1" ht="20.100000000000001" customHeight="1">
      <c r="B50" s="468"/>
      <c r="C50" s="400"/>
      <c r="D50" s="401"/>
      <c r="E50" s="421"/>
      <c r="F50" s="421"/>
      <c r="G50" s="421"/>
      <c r="H50" s="380"/>
      <c r="I50" s="548"/>
      <c r="J50" s="548"/>
      <c r="K50" s="548"/>
      <c r="L50" s="548"/>
      <c r="M50" s="377"/>
      <c r="N50" s="466"/>
      <c r="P50" s="283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5"/>
    </row>
    <row r="51" spans="2:29" s="499" customFormat="1" ht="20.100000000000001" customHeight="1">
      <c r="B51" s="468"/>
      <c r="C51" s="400"/>
      <c r="D51" s="401"/>
      <c r="E51" s="421"/>
      <c r="F51" s="421"/>
      <c r="G51" s="421"/>
      <c r="H51" s="380"/>
      <c r="I51" s="548"/>
      <c r="J51" s="548"/>
      <c r="K51" s="548"/>
      <c r="L51" s="548"/>
      <c r="M51" s="377"/>
      <c r="N51" s="466"/>
      <c r="P51" s="283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5"/>
    </row>
    <row r="52" spans="2:29" s="499" customFormat="1" ht="20.100000000000001" customHeight="1">
      <c r="B52" s="468"/>
      <c r="C52" s="400"/>
      <c r="D52" s="401"/>
      <c r="E52" s="421"/>
      <c r="F52" s="421"/>
      <c r="G52" s="421"/>
      <c r="H52" s="380"/>
      <c r="I52" s="548"/>
      <c r="J52" s="548"/>
      <c r="K52" s="548"/>
      <c r="L52" s="548"/>
      <c r="M52" s="377"/>
      <c r="N52" s="466"/>
      <c r="P52" s="283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5"/>
    </row>
    <row r="53" spans="2:29" s="499" customFormat="1" ht="20.100000000000001" customHeight="1">
      <c r="B53" s="468"/>
      <c r="C53" s="400"/>
      <c r="D53" s="401"/>
      <c r="E53" s="421"/>
      <c r="F53" s="421"/>
      <c r="G53" s="421"/>
      <c r="H53" s="380"/>
      <c r="I53" s="548"/>
      <c r="J53" s="548"/>
      <c r="K53" s="548"/>
      <c r="L53" s="548"/>
      <c r="M53" s="377"/>
      <c r="N53" s="466"/>
      <c r="P53" s="283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5"/>
    </row>
    <row r="54" spans="2:29" s="499" customFormat="1" ht="20.100000000000001" customHeight="1">
      <c r="B54" s="468"/>
      <c r="C54" s="402"/>
      <c r="D54" s="403"/>
      <c r="E54" s="422"/>
      <c r="F54" s="422"/>
      <c r="G54" s="422"/>
      <c r="H54" s="378"/>
      <c r="I54" s="371"/>
      <c r="J54" s="371"/>
      <c r="K54" s="371"/>
      <c r="L54" s="371"/>
      <c r="M54" s="379"/>
      <c r="N54" s="466"/>
      <c r="P54" s="283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5"/>
    </row>
    <row r="55" spans="2:29" s="499" customFormat="1" ht="23.1" customHeight="1" thickBot="1">
      <c r="B55" s="468"/>
      <c r="C55" s="511" t="s">
        <v>587</v>
      </c>
      <c r="D55" s="512"/>
      <c r="E55" s="513">
        <f>SUM(E56:E62)</f>
        <v>0</v>
      </c>
      <c r="F55" s="513">
        <f>SUM(F56:F62)</f>
        <v>0</v>
      </c>
      <c r="G55" s="513">
        <f>SUM(G56:G62)</f>
        <v>0</v>
      </c>
      <c r="H55" s="520"/>
      <c r="I55" s="521"/>
      <c r="J55" s="521"/>
      <c r="K55" s="521"/>
      <c r="L55" s="521"/>
      <c r="M55" s="522"/>
      <c r="N55" s="466"/>
      <c r="P55" s="283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5"/>
    </row>
    <row r="56" spans="2:29" s="499" customFormat="1" ht="20.100000000000001" customHeight="1">
      <c r="B56" s="468"/>
      <c r="C56" s="542"/>
      <c r="D56" s="543"/>
      <c r="E56" s="544"/>
      <c r="F56" s="544"/>
      <c r="G56" s="544"/>
      <c r="H56" s="545"/>
      <c r="I56" s="546"/>
      <c r="J56" s="546"/>
      <c r="K56" s="546"/>
      <c r="L56" s="546"/>
      <c r="M56" s="547"/>
      <c r="N56" s="466"/>
      <c r="P56" s="283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5"/>
    </row>
    <row r="57" spans="2:29" s="499" customFormat="1" ht="20.100000000000001" customHeight="1">
      <c r="B57" s="468"/>
      <c r="C57" s="400"/>
      <c r="D57" s="401"/>
      <c r="E57" s="421"/>
      <c r="F57" s="421"/>
      <c r="G57" s="421"/>
      <c r="H57" s="380"/>
      <c r="I57" s="548"/>
      <c r="J57" s="548"/>
      <c r="K57" s="548"/>
      <c r="L57" s="548"/>
      <c r="M57" s="377"/>
      <c r="N57" s="466"/>
      <c r="P57" s="283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5"/>
    </row>
    <row r="58" spans="2:29" s="499" customFormat="1" ht="20.100000000000001" customHeight="1">
      <c r="B58" s="468"/>
      <c r="C58" s="400"/>
      <c r="D58" s="401"/>
      <c r="E58" s="421"/>
      <c r="F58" s="421"/>
      <c r="G58" s="421"/>
      <c r="H58" s="380"/>
      <c r="I58" s="548"/>
      <c r="J58" s="548"/>
      <c r="K58" s="548"/>
      <c r="L58" s="548"/>
      <c r="M58" s="377"/>
      <c r="N58" s="466"/>
      <c r="P58" s="283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5"/>
    </row>
    <row r="59" spans="2:29" s="499" customFormat="1" ht="20.100000000000001" customHeight="1">
      <c r="B59" s="468"/>
      <c r="C59" s="400"/>
      <c r="D59" s="401"/>
      <c r="E59" s="421"/>
      <c r="F59" s="421"/>
      <c r="G59" s="421"/>
      <c r="H59" s="380"/>
      <c r="I59" s="548"/>
      <c r="J59" s="548"/>
      <c r="K59" s="548"/>
      <c r="L59" s="548"/>
      <c r="M59" s="377"/>
      <c r="N59" s="466"/>
      <c r="P59" s="283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5"/>
    </row>
    <row r="60" spans="2:29" s="499" customFormat="1" ht="20.100000000000001" customHeight="1">
      <c r="B60" s="468"/>
      <c r="C60" s="400"/>
      <c r="D60" s="401"/>
      <c r="E60" s="421"/>
      <c r="F60" s="421"/>
      <c r="G60" s="421"/>
      <c r="H60" s="380"/>
      <c r="I60" s="548"/>
      <c r="J60" s="548"/>
      <c r="K60" s="548"/>
      <c r="L60" s="548"/>
      <c r="M60" s="377"/>
      <c r="N60" s="466"/>
      <c r="P60" s="283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5"/>
    </row>
    <row r="61" spans="2:29" s="499" customFormat="1" ht="20.100000000000001" customHeight="1">
      <c r="B61" s="468"/>
      <c r="C61" s="400"/>
      <c r="D61" s="401"/>
      <c r="E61" s="421"/>
      <c r="F61" s="421"/>
      <c r="G61" s="421"/>
      <c r="H61" s="380"/>
      <c r="I61" s="548"/>
      <c r="J61" s="548"/>
      <c r="K61" s="548"/>
      <c r="L61" s="548"/>
      <c r="M61" s="377"/>
      <c r="N61" s="466"/>
      <c r="P61" s="283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5"/>
    </row>
    <row r="62" spans="2:29" s="499" customFormat="1" ht="20.100000000000001" customHeight="1">
      <c r="B62" s="468"/>
      <c r="C62" s="402"/>
      <c r="D62" s="403"/>
      <c r="E62" s="422"/>
      <c r="F62" s="422"/>
      <c r="G62" s="422"/>
      <c r="H62" s="378"/>
      <c r="I62" s="371"/>
      <c r="J62" s="371"/>
      <c r="K62" s="371"/>
      <c r="L62" s="371"/>
      <c r="M62" s="379"/>
      <c r="N62" s="466"/>
      <c r="P62" s="283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5"/>
    </row>
    <row r="63" spans="2:29" s="499" customFormat="1" ht="23.1" customHeight="1">
      <c r="B63" s="468"/>
      <c r="C63" s="516"/>
      <c r="D63" s="516"/>
      <c r="E63" s="517"/>
      <c r="F63" s="517"/>
      <c r="G63" s="517"/>
      <c r="H63" s="517"/>
      <c r="I63" s="517"/>
      <c r="J63" s="517"/>
      <c r="K63" s="517"/>
      <c r="L63" s="517"/>
      <c r="M63" s="517"/>
      <c r="N63" s="466"/>
      <c r="P63" s="283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5"/>
    </row>
    <row r="64" spans="2:29" s="499" customFormat="1" ht="23.1" customHeight="1">
      <c r="B64" s="468"/>
      <c r="C64" s="478"/>
      <c r="D64" s="479"/>
      <c r="E64" s="518" t="s">
        <v>116</v>
      </c>
      <c r="F64" s="518" t="s">
        <v>117</v>
      </c>
      <c r="G64" s="518" t="s">
        <v>118</v>
      </c>
      <c r="H64" s="1167" t="s">
        <v>363</v>
      </c>
      <c r="I64" s="1168"/>
      <c r="J64" s="1168"/>
      <c r="K64" s="1168"/>
      <c r="L64" s="1168"/>
      <c r="M64" s="1169"/>
      <c r="N64" s="466"/>
      <c r="P64" s="283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5"/>
    </row>
    <row r="65" spans="2:29" s="499" customFormat="1" ht="23.1" customHeight="1">
      <c r="B65" s="468"/>
      <c r="C65" s="486" t="s">
        <v>441</v>
      </c>
      <c r="D65" s="487"/>
      <c r="E65" s="519">
        <f>ejercicio-2</f>
        <v>2017</v>
      </c>
      <c r="F65" s="519">
        <f>ejercicio-1</f>
        <v>2018</v>
      </c>
      <c r="G65" s="519">
        <f>ejercicio</f>
        <v>2019</v>
      </c>
      <c r="H65" s="1170"/>
      <c r="I65" s="1171"/>
      <c r="J65" s="1171"/>
      <c r="K65" s="1171"/>
      <c r="L65" s="1171"/>
      <c r="M65" s="1172"/>
      <c r="N65" s="466"/>
      <c r="P65" s="283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5"/>
    </row>
    <row r="66" spans="2:29" s="499" customFormat="1" ht="23.1" customHeight="1">
      <c r="B66" s="468"/>
      <c r="C66" s="497" t="s">
        <v>442</v>
      </c>
      <c r="D66" s="498"/>
      <c r="E66" s="351"/>
      <c r="F66" s="351"/>
      <c r="G66" s="656"/>
      <c r="H66" s="549"/>
      <c r="I66" s="550"/>
      <c r="J66" s="550"/>
      <c r="K66" s="550"/>
      <c r="L66" s="550"/>
      <c r="M66" s="352"/>
      <c r="N66" s="466"/>
      <c r="P66" s="283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5"/>
    </row>
    <row r="67" spans="2:29" s="499" customFormat="1" ht="23.1" customHeight="1">
      <c r="B67" s="468"/>
      <c r="C67" s="500" t="s">
        <v>443</v>
      </c>
      <c r="D67" s="501"/>
      <c r="E67" s="356"/>
      <c r="F67" s="356"/>
      <c r="G67" s="422"/>
      <c r="H67" s="378"/>
      <c r="I67" s="371"/>
      <c r="J67" s="371"/>
      <c r="K67" s="371"/>
      <c r="L67" s="371"/>
      <c r="M67" s="379"/>
      <c r="N67" s="466"/>
      <c r="P67" s="283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5"/>
    </row>
    <row r="68" spans="2:29" s="499" customFormat="1" ht="23.1" customHeight="1">
      <c r="B68" s="468"/>
      <c r="C68" s="516"/>
      <c r="D68" s="516"/>
      <c r="E68" s="517"/>
      <c r="F68" s="517"/>
      <c r="G68" s="517"/>
      <c r="H68" s="517"/>
      <c r="I68" s="517"/>
      <c r="J68" s="517"/>
      <c r="K68" s="517"/>
      <c r="L68" s="517"/>
      <c r="M68" s="517"/>
      <c r="N68" s="466"/>
      <c r="P68" s="283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5"/>
    </row>
    <row r="69" spans="2:29" s="499" customFormat="1" ht="23.1" customHeight="1">
      <c r="B69" s="468"/>
      <c r="C69" s="478"/>
      <c r="D69" s="479"/>
      <c r="E69" s="518" t="s">
        <v>116</v>
      </c>
      <c r="F69" s="518" t="s">
        <v>117</v>
      </c>
      <c r="G69" s="518" t="s">
        <v>118</v>
      </c>
      <c r="H69" s="1167" t="s">
        <v>363</v>
      </c>
      <c r="I69" s="1168"/>
      <c r="J69" s="1168"/>
      <c r="K69" s="1168"/>
      <c r="L69" s="1168"/>
      <c r="M69" s="1169"/>
      <c r="N69" s="466"/>
      <c r="P69" s="283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5"/>
    </row>
    <row r="70" spans="2:29" s="499" customFormat="1" ht="23.1" customHeight="1">
      <c r="B70" s="468"/>
      <c r="C70" s="486" t="s">
        <v>476</v>
      </c>
      <c r="D70" s="487"/>
      <c r="E70" s="519">
        <f>ejercicio-2</f>
        <v>2017</v>
      </c>
      <c r="F70" s="519">
        <f>ejercicio-1</f>
        <v>2018</v>
      </c>
      <c r="G70" s="519">
        <f>ejercicio</f>
        <v>2019</v>
      </c>
      <c r="H70" s="1170"/>
      <c r="I70" s="1171"/>
      <c r="J70" s="1171"/>
      <c r="K70" s="1171"/>
      <c r="L70" s="1171"/>
      <c r="M70" s="1172"/>
      <c r="N70" s="466"/>
      <c r="P70" s="283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5"/>
    </row>
    <row r="71" spans="2:29" s="499" customFormat="1" ht="23.1" customHeight="1">
      <c r="B71" s="468"/>
      <c r="C71" s="491" t="s">
        <v>477</v>
      </c>
      <c r="D71" s="492"/>
      <c r="E71" s="493">
        <f>SUM(E72:E74)</f>
        <v>0</v>
      </c>
      <c r="F71" s="493">
        <f>SUM(F72:F74)</f>
        <v>0</v>
      </c>
      <c r="G71" s="493">
        <f>SUM(G72:G74)</f>
        <v>0</v>
      </c>
      <c r="H71" s="523"/>
      <c r="I71" s="524"/>
      <c r="J71" s="524"/>
      <c r="K71" s="524"/>
      <c r="L71" s="524"/>
      <c r="M71" s="525"/>
      <c r="N71" s="466"/>
      <c r="P71" s="283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5"/>
    </row>
    <row r="72" spans="2:29" s="499" customFormat="1" ht="23.1" customHeight="1">
      <c r="B72" s="468"/>
      <c r="C72" s="526" t="s">
        <v>478</v>
      </c>
      <c r="D72" s="527"/>
      <c r="E72" s="353"/>
      <c r="F72" s="353"/>
      <c r="G72" s="353"/>
      <c r="H72" s="375"/>
      <c r="I72" s="370"/>
      <c r="J72" s="370"/>
      <c r="K72" s="370"/>
      <c r="L72" s="370"/>
      <c r="M72" s="376"/>
      <c r="N72" s="466"/>
      <c r="P72" s="283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5"/>
    </row>
    <row r="73" spans="2:29" s="499" customFormat="1" ht="23.1" customHeight="1">
      <c r="B73" s="468"/>
      <c r="C73" s="528" t="s">
        <v>479</v>
      </c>
      <c r="D73" s="502"/>
      <c r="E73" s="354"/>
      <c r="F73" s="354"/>
      <c r="G73" s="354"/>
      <c r="H73" s="380"/>
      <c r="I73" s="548"/>
      <c r="J73" s="548"/>
      <c r="K73" s="548"/>
      <c r="L73" s="548"/>
      <c r="M73" s="377"/>
      <c r="N73" s="466"/>
      <c r="P73" s="283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5"/>
    </row>
    <row r="74" spans="2:29" s="499" customFormat="1" ht="23.1" customHeight="1">
      <c r="B74" s="468"/>
      <c r="C74" s="529" t="s">
        <v>480</v>
      </c>
      <c r="D74" s="530"/>
      <c r="E74" s="355"/>
      <c r="F74" s="355"/>
      <c r="G74" s="355"/>
      <c r="H74" s="551"/>
      <c r="I74" s="552"/>
      <c r="J74" s="552"/>
      <c r="K74" s="552"/>
      <c r="L74" s="552"/>
      <c r="M74" s="340"/>
      <c r="N74" s="466"/>
      <c r="P74" s="283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5"/>
    </row>
    <row r="75" spans="2:29" s="496" customFormat="1" ht="23.1" customHeight="1">
      <c r="B75" s="490"/>
      <c r="C75" s="491" t="s">
        <v>486</v>
      </c>
      <c r="D75" s="492"/>
      <c r="E75" s="493">
        <f>SUM(E76:E81)</f>
        <v>130564</v>
      </c>
      <c r="F75" s="493">
        <f>SUM(F76:F81)</f>
        <v>200000</v>
      </c>
      <c r="G75" s="493">
        <f>SUM(G76:G81)</f>
        <v>200000</v>
      </c>
      <c r="H75" s="523"/>
      <c r="I75" s="524"/>
      <c r="J75" s="524"/>
      <c r="K75" s="524"/>
      <c r="L75" s="524"/>
      <c r="M75" s="525"/>
      <c r="N75" s="531"/>
      <c r="P75" s="283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5"/>
    </row>
    <row r="76" spans="2:29" s="499" customFormat="1" ht="23.1" customHeight="1">
      <c r="B76" s="468"/>
      <c r="C76" s="526" t="s">
        <v>481</v>
      </c>
      <c r="D76" s="527"/>
      <c r="E76" s="419"/>
      <c r="F76" s="419"/>
      <c r="G76" s="419"/>
      <c r="H76" s="375"/>
      <c r="I76" s="370"/>
      <c r="J76" s="370"/>
      <c r="K76" s="370"/>
      <c r="L76" s="370"/>
      <c r="M76" s="376"/>
      <c r="N76" s="466"/>
      <c r="P76" s="283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5"/>
    </row>
    <row r="77" spans="2:29" s="499" customFormat="1" ht="23.1" customHeight="1">
      <c r="B77" s="468"/>
      <c r="C77" s="528" t="s">
        <v>482</v>
      </c>
      <c r="D77" s="502"/>
      <c r="E77" s="421"/>
      <c r="F77" s="421"/>
      <c r="G77" s="421"/>
      <c r="H77" s="380"/>
      <c r="I77" s="548"/>
      <c r="J77" s="548"/>
      <c r="K77" s="548"/>
      <c r="L77" s="548"/>
      <c r="M77" s="377"/>
      <c r="N77" s="466"/>
      <c r="P77" s="283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5"/>
    </row>
    <row r="78" spans="2:29" s="499" customFormat="1" ht="23.1" customHeight="1">
      <c r="B78" s="468"/>
      <c r="C78" s="528" t="s">
        <v>483</v>
      </c>
      <c r="D78" s="502"/>
      <c r="E78" s="421"/>
      <c r="F78" s="421"/>
      <c r="G78" s="421"/>
      <c r="H78" s="380"/>
      <c r="I78" s="548"/>
      <c r="J78" s="548"/>
      <c r="K78" s="548"/>
      <c r="L78" s="548"/>
      <c r="M78" s="377"/>
      <c r="N78" s="466"/>
      <c r="P78" s="283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5"/>
    </row>
    <row r="79" spans="2:29" s="499" customFormat="1" ht="23.1" customHeight="1">
      <c r="B79" s="468"/>
      <c r="C79" s="528" t="s">
        <v>484</v>
      </c>
      <c r="D79" s="502"/>
      <c r="E79" s="421">
        <v>130564</v>
      </c>
      <c r="F79" s="421">
        <v>200000</v>
      </c>
      <c r="G79" s="421">
        <v>200000</v>
      </c>
      <c r="H79" s="380"/>
      <c r="I79" s="548"/>
      <c r="J79" s="548"/>
      <c r="K79" s="548"/>
      <c r="L79" s="548"/>
      <c r="M79" s="377"/>
      <c r="N79" s="466"/>
      <c r="P79" s="283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5"/>
    </row>
    <row r="80" spans="2:29" s="499" customFormat="1" ht="23.1" customHeight="1">
      <c r="B80" s="468"/>
      <c r="C80" s="532" t="s">
        <v>496</v>
      </c>
      <c r="D80" s="502"/>
      <c r="E80" s="421"/>
      <c r="F80" s="421"/>
      <c r="G80" s="421"/>
      <c r="H80" s="380"/>
      <c r="I80" s="548"/>
      <c r="J80" s="548"/>
      <c r="K80" s="548"/>
      <c r="L80" s="548"/>
      <c r="M80" s="377"/>
      <c r="N80" s="466"/>
      <c r="P80" s="283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5"/>
    </row>
    <row r="81" spans="2:29" s="499" customFormat="1" ht="23.1" customHeight="1">
      <c r="B81" s="468"/>
      <c r="C81" s="500" t="s">
        <v>485</v>
      </c>
      <c r="D81" s="501"/>
      <c r="E81" s="422"/>
      <c r="F81" s="422"/>
      <c r="G81" s="422"/>
      <c r="H81" s="378"/>
      <c r="I81" s="371"/>
      <c r="J81" s="371"/>
      <c r="K81" s="371"/>
      <c r="L81" s="371"/>
      <c r="M81" s="379"/>
      <c r="N81" s="466"/>
      <c r="P81" s="283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5"/>
    </row>
    <row r="82" spans="2:29" s="499" customFormat="1" ht="23.1" customHeight="1">
      <c r="B82" s="468"/>
      <c r="C82" s="516"/>
      <c r="D82" s="516"/>
      <c r="E82" s="517"/>
      <c r="F82" s="517"/>
      <c r="G82" s="517"/>
      <c r="H82" s="517"/>
      <c r="I82" s="517"/>
      <c r="J82" s="517"/>
      <c r="K82" s="517"/>
      <c r="L82" s="517"/>
      <c r="M82" s="517"/>
      <c r="N82" s="466"/>
      <c r="P82" s="283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5"/>
    </row>
    <row r="83" spans="2:29" s="499" customFormat="1" ht="23.1" customHeight="1">
      <c r="B83" s="468"/>
      <c r="C83" s="1176" t="s">
        <v>506</v>
      </c>
      <c r="D83" s="1177"/>
      <c r="E83" s="1178"/>
      <c r="F83" s="612" t="s">
        <v>204</v>
      </c>
      <c r="G83" s="518" t="s">
        <v>118</v>
      </c>
      <c r="H83" s="1174" t="s">
        <v>363</v>
      </c>
      <c r="I83" s="1174"/>
      <c r="J83" s="1174"/>
      <c r="K83" s="1174"/>
      <c r="L83" s="1174"/>
      <c r="M83" s="1174"/>
      <c r="N83" s="466"/>
      <c r="P83" s="283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5"/>
    </row>
    <row r="84" spans="2:29" s="499" customFormat="1" ht="43.35" customHeight="1">
      <c r="B84" s="468"/>
      <c r="C84" s="1179"/>
      <c r="D84" s="1180"/>
      <c r="E84" s="1181"/>
      <c r="F84" s="613" t="s">
        <v>507</v>
      </c>
      <c r="G84" s="519">
        <f>ejercicio</f>
        <v>2019</v>
      </c>
      <c r="H84" s="1175"/>
      <c r="I84" s="1175"/>
      <c r="J84" s="1175"/>
      <c r="K84" s="1175"/>
      <c r="L84" s="1175"/>
      <c r="M84" s="1175"/>
      <c r="N84" s="466"/>
      <c r="P84" s="283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5"/>
    </row>
    <row r="85" spans="2:29" s="499" customFormat="1" ht="23.1" customHeight="1" thickBot="1">
      <c r="B85" s="468"/>
      <c r="C85" s="511" t="s">
        <v>511</v>
      </c>
      <c r="D85" s="617"/>
      <c r="E85" s="618"/>
      <c r="F85" s="513"/>
      <c r="G85" s="513">
        <f>SUM(G86:G88)</f>
        <v>0</v>
      </c>
      <c r="H85" s="520"/>
      <c r="I85" s="521"/>
      <c r="J85" s="521"/>
      <c r="K85" s="521"/>
      <c r="L85" s="521"/>
      <c r="M85" s="522"/>
      <c r="N85" s="466"/>
      <c r="P85" s="283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5"/>
    </row>
    <row r="86" spans="2:29" s="499" customFormat="1" ht="23.1" customHeight="1">
      <c r="B86" s="468"/>
      <c r="C86" s="1182" t="s">
        <v>508</v>
      </c>
      <c r="D86" s="1183"/>
      <c r="E86" s="1184"/>
      <c r="F86" s="657"/>
      <c r="G86" s="353"/>
      <c r="H86" s="619"/>
      <c r="I86" s="370"/>
      <c r="J86" s="370"/>
      <c r="K86" s="370"/>
      <c r="L86" s="370"/>
      <c r="M86" s="555"/>
      <c r="N86" s="466"/>
      <c r="P86" s="283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5"/>
    </row>
    <row r="87" spans="2:29" s="499" customFormat="1" ht="23.1" customHeight="1">
      <c r="B87" s="468"/>
      <c r="C87" s="614" t="s">
        <v>509</v>
      </c>
      <c r="D87" s="615"/>
      <c r="E87" s="616"/>
      <c r="F87" s="657"/>
      <c r="G87" s="353"/>
      <c r="H87" s="554"/>
      <c r="I87" s="370"/>
      <c r="J87" s="370"/>
      <c r="K87" s="370"/>
      <c r="L87" s="370"/>
      <c r="M87" s="555"/>
      <c r="N87" s="466"/>
      <c r="P87" s="283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5"/>
    </row>
    <row r="88" spans="2:29" s="499" customFormat="1" ht="23.1" customHeight="1">
      <c r="B88" s="468"/>
      <c r="C88" s="1185" t="s">
        <v>510</v>
      </c>
      <c r="D88" s="1186"/>
      <c r="E88" s="1187"/>
      <c r="F88" s="658"/>
      <c r="G88" s="354"/>
      <c r="H88" s="556"/>
      <c r="I88" s="548"/>
      <c r="J88" s="548"/>
      <c r="K88" s="548"/>
      <c r="L88" s="548"/>
      <c r="M88" s="557"/>
      <c r="N88" s="466"/>
      <c r="P88" s="283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5"/>
    </row>
    <row r="89" spans="2:29" s="499" customFormat="1" ht="23.1" customHeight="1">
      <c r="B89" s="468"/>
      <c r="C89" s="606"/>
      <c r="D89" s="516"/>
      <c r="E89" s="607"/>
      <c r="F89" s="607"/>
      <c r="G89" s="607"/>
      <c r="H89" s="608"/>
      <c r="I89" s="608"/>
      <c r="J89" s="608"/>
      <c r="K89" s="608"/>
      <c r="L89" s="608"/>
      <c r="M89" s="608"/>
      <c r="N89" s="466"/>
      <c r="P89" s="283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5"/>
    </row>
    <row r="90" spans="2:29" s="499" customFormat="1" ht="23.1" customHeight="1">
      <c r="B90" s="468"/>
      <c r="C90" s="609" t="s">
        <v>197</v>
      </c>
      <c r="D90" s="610"/>
      <c r="E90" s="517"/>
      <c r="F90" s="517"/>
      <c r="G90" s="517"/>
      <c r="H90" s="517"/>
      <c r="I90" s="517"/>
      <c r="J90" s="517"/>
      <c r="K90" s="517"/>
      <c r="L90" s="517"/>
      <c r="M90" s="517"/>
      <c r="N90" s="466"/>
      <c r="P90" s="283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5"/>
    </row>
    <row r="91" spans="2:29" s="499" customFormat="1" ht="23.1" customHeight="1">
      <c r="B91" s="468"/>
      <c r="C91" s="610" t="s">
        <v>641</v>
      </c>
      <c r="D91" s="610"/>
      <c r="E91" s="535"/>
      <c r="F91" s="535"/>
      <c r="G91" s="535"/>
      <c r="H91" s="535"/>
      <c r="I91" s="535"/>
      <c r="J91" s="535"/>
      <c r="K91" s="535"/>
      <c r="L91" s="535"/>
      <c r="M91" s="535"/>
      <c r="N91" s="466"/>
      <c r="P91" s="283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5"/>
    </row>
    <row r="92" spans="2:29" s="499" customFormat="1" ht="23.1" customHeight="1">
      <c r="B92" s="468"/>
      <c r="C92" s="611" t="s">
        <v>445</v>
      </c>
      <c r="D92" s="610"/>
      <c r="E92" s="535"/>
      <c r="F92" s="535"/>
      <c r="G92" s="535"/>
      <c r="H92" s="535"/>
      <c r="I92" s="535"/>
      <c r="J92" s="535"/>
      <c r="K92" s="535"/>
      <c r="L92" s="535"/>
      <c r="M92" s="535"/>
      <c r="N92" s="466"/>
      <c r="P92" s="283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5"/>
    </row>
    <row r="93" spans="2:29" s="499" customFormat="1" ht="23.1" customHeight="1">
      <c r="B93" s="468"/>
      <c r="C93" s="611" t="s">
        <v>551</v>
      </c>
      <c r="D93" s="610"/>
      <c r="E93" s="535"/>
      <c r="F93" s="535"/>
      <c r="G93" s="535"/>
      <c r="H93" s="535"/>
      <c r="I93" s="535"/>
      <c r="J93" s="535"/>
      <c r="K93" s="535"/>
      <c r="L93" s="535"/>
      <c r="M93" s="535"/>
      <c r="N93" s="466"/>
      <c r="P93" s="283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5"/>
    </row>
    <row r="94" spans="2:29" ht="23.1" customHeight="1" thickBot="1">
      <c r="B94" s="536"/>
      <c r="C94" s="1161"/>
      <c r="D94" s="1161"/>
      <c r="E94" s="1161"/>
      <c r="F94" s="1161"/>
      <c r="G94" s="537"/>
      <c r="H94" s="537"/>
      <c r="I94" s="537"/>
      <c r="J94" s="537"/>
      <c r="K94" s="537"/>
      <c r="L94" s="537"/>
      <c r="M94" s="537"/>
      <c r="N94" s="538"/>
      <c r="P94" s="286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8"/>
    </row>
    <row r="95" spans="2:29" ht="23.1" customHeight="1">
      <c r="C95" s="463"/>
      <c r="D95" s="463"/>
      <c r="E95" s="464"/>
      <c r="F95" s="464"/>
      <c r="G95" s="464"/>
      <c r="H95" s="464"/>
      <c r="I95" s="464"/>
      <c r="J95" s="464"/>
      <c r="K95" s="464"/>
      <c r="L95" s="464"/>
      <c r="M95" s="464"/>
      <c r="O95" s="454" t="s">
        <v>672</v>
      </c>
    </row>
    <row r="96" spans="2:29" ht="12.75">
      <c r="C96" s="539" t="s">
        <v>70</v>
      </c>
      <c r="D96" s="463"/>
      <c r="E96" s="464"/>
      <c r="F96" s="464"/>
      <c r="G96" s="464"/>
      <c r="H96" s="464"/>
      <c r="I96" s="464"/>
      <c r="J96" s="464"/>
      <c r="K96" s="464"/>
      <c r="L96" s="464"/>
      <c r="M96" s="540" t="s">
        <v>45</v>
      </c>
    </row>
    <row r="97" spans="3:13" ht="12.75">
      <c r="C97" s="541" t="s">
        <v>71</v>
      </c>
      <c r="D97" s="463"/>
      <c r="E97" s="464"/>
      <c r="F97" s="464"/>
      <c r="G97" s="464"/>
      <c r="H97" s="464"/>
      <c r="I97" s="464"/>
      <c r="J97" s="464"/>
      <c r="K97" s="464"/>
      <c r="L97" s="464"/>
      <c r="M97" s="464"/>
    </row>
    <row r="98" spans="3:13" ht="12.75">
      <c r="C98" s="541" t="s">
        <v>72</v>
      </c>
      <c r="D98" s="463"/>
      <c r="E98" s="464"/>
      <c r="F98" s="464"/>
      <c r="G98" s="464"/>
      <c r="H98" s="464"/>
      <c r="I98" s="464"/>
      <c r="J98" s="464"/>
      <c r="K98" s="464"/>
      <c r="L98" s="464"/>
      <c r="M98" s="464"/>
    </row>
    <row r="99" spans="3:13" ht="12.75">
      <c r="C99" s="541" t="s">
        <v>73</v>
      </c>
      <c r="D99" s="463"/>
      <c r="E99" s="464"/>
      <c r="F99" s="464"/>
      <c r="G99" s="464"/>
      <c r="H99" s="464"/>
      <c r="I99" s="464"/>
      <c r="J99" s="464"/>
      <c r="K99" s="464"/>
      <c r="L99" s="464"/>
      <c r="M99" s="464"/>
    </row>
    <row r="100" spans="3:13" ht="12.75">
      <c r="C100" s="541" t="s">
        <v>74</v>
      </c>
      <c r="D100" s="463"/>
      <c r="E100" s="464"/>
      <c r="F100" s="464"/>
      <c r="G100" s="464"/>
      <c r="H100" s="464"/>
      <c r="I100" s="464"/>
      <c r="J100" s="464"/>
      <c r="K100" s="464"/>
      <c r="L100" s="464"/>
      <c r="M100" s="464"/>
    </row>
    <row r="101" spans="3:13" ht="23.1" customHeight="1">
      <c r="C101" s="463"/>
      <c r="D101" s="463"/>
      <c r="E101" s="464"/>
      <c r="F101" s="464"/>
      <c r="G101" s="464"/>
      <c r="H101" s="464"/>
      <c r="I101" s="464"/>
      <c r="J101" s="464"/>
      <c r="K101" s="464"/>
      <c r="L101" s="464"/>
      <c r="M101" s="464"/>
    </row>
    <row r="102" spans="3:13" ht="23.1" customHeight="1">
      <c r="C102" s="463"/>
      <c r="D102" s="463"/>
      <c r="E102" s="464"/>
      <c r="F102" s="464"/>
      <c r="G102" s="464"/>
      <c r="H102" s="464"/>
      <c r="I102" s="464"/>
      <c r="J102" s="464"/>
      <c r="K102" s="464"/>
      <c r="L102" s="464"/>
      <c r="M102" s="464"/>
    </row>
    <row r="103" spans="3:13" ht="23.1" customHeight="1">
      <c r="C103" s="463"/>
      <c r="D103" s="463"/>
      <c r="E103" s="464"/>
      <c r="F103" s="464"/>
      <c r="G103" s="464"/>
      <c r="H103" s="464"/>
      <c r="I103" s="464"/>
      <c r="J103" s="464"/>
      <c r="K103" s="464"/>
      <c r="L103" s="464"/>
      <c r="M103" s="464"/>
    </row>
    <row r="104" spans="3:13" ht="23.1" customHeight="1">
      <c r="C104" s="463"/>
      <c r="D104" s="463"/>
      <c r="E104" s="464"/>
      <c r="F104" s="464"/>
      <c r="G104" s="464"/>
      <c r="H104" s="464"/>
      <c r="I104" s="464"/>
      <c r="J104" s="464"/>
      <c r="K104" s="464"/>
      <c r="L104" s="464"/>
      <c r="M104" s="464"/>
    </row>
    <row r="105" spans="3:13" ht="23.1" customHeight="1">
      <c r="F105" s="464"/>
      <c r="G105" s="464"/>
      <c r="H105" s="464"/>
      <c r="I105" s="464"/>
      <c r="J105" s="464"/>
      <c r="K105" s="464"/>
      <c r="L105" s="464"/>
      <c r="M105" s="464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6"/>
  <sheetViews>
    <sheetView workbookViewId="0">
      <selection activeCell="G33" sqref="G33"/>
    </sheetView>
  </sheetViews>
  <sheetFormatPr baseColWidth="10" defaultColWidth="10.6640625" defaultRowHeight="23.1" customHeight="1"/>
  <cols>
    <col min="1" max="1" width="4.33203125" style="561" bestFit="1" customWidth="1"/>
    <col min="2" max="2" width="3.33203125" style="561" customWidth="1"/>
    <col min="3" max="3" width="13.5546875" style="561" customWidth="1"/>
    <col min="4" max="4" width="76.6640625" style="561" customWidth="1"/>
    <col min="5" max="7" width="18.33203125" style="561" customWidth="1"/>
    <col min="8" max="8" width="3.33203125" style="561" customWidth="1"/>
    <col min="9" max="16384" width="10.6640625" style="561"/>
  </cols>
  <sheetData>
    <row r="1" spans="1:23" ht="23.1" customHeight="1">
      <c r="D1" s="562"/>
    </row>
    <row r="2" spans="1:23" ht="23.1" customHeight="1">
      <c r="D2" s="1072" t="s">
        <v>31</v>
      </c>
    </row>
    <row r="3" spans="1:23" ht="23.1" customHeight="1">
      <c r="D3" s="1072" t="s">
        <v>32</v>
      </c>
    </row>
    <row r="4" spans="1:23" ht="23.1" customHeight="1" thickBot="1">
      <c r="A4" s="561" t="s">
        <v>671</v>
      </c>
    </row>
    <row r="5" spans="1:23" ht="9" customHeight="1">
      <c r="B5" s="564"/>
      <c r="C5" s="565"/>
      <c r="D5" s="565"/>
      <c r="E5" s="565"/>
      <c r="F5" s="565"/>
      <c r="G5" s="565"/>
      <c r="H5" s="566"/>
      <c r="J5" s="267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9"/>
    </row>
    <row r="6" spans="1:23" ht="30" customHeight="1">
      <c r="B6" s="567"/>
      <c r="C6" s="568" t="s">
        <v>0</v>
      </c>
      <c r="D6" s="562"/>
      <c r="E6" s="562"/>
      <c r="F6" s="562"/>
      <c r="G6" s="1160">
        <f>ejercicio</f>
        <v>2019</v>
      </c>
      <c r="H6" s="569"/>
      <c r="J6" s="270"/>
      <c r="K6" s="271" t="s">
        <v>474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</row>
    <row r="7" spans="1:23" ht="30" customHeight="1">
      <c r="B7" s="567"/>
      <c r="C7" s="568" t="s">
        <v>1</v>
      </c>
      <c r="D7" s="562"/>
      <c r="E7" s="562"/>
      <c r="F7" s="562"/>
      <c r="G7" s="1160"/>
      <c r="H7" s="569"/>
      <c r="J7" s="270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3"/>
    </row>
    <row r="8" spans="1:23" ht="30" customHeight="1">
      <c r="B8" s="567"/>
      <c r="C8" s="571"/>
      <c r="D8" s="562"/>
      <c r="E8" s="562"/>
      <c r="F8" s="562"/>
      <c r="G8" s="572"/>
      <c r="H8" s="569"/>
      <c r="J8" s="27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</row>
    <row r="9" spans="1:23" s="576" customFormat="1" ht="30" customHeight="1">
      <c r="B9" s="573"/>
      <c r="C9" s="574" t="s">
        <v>2</v>
      </c>
      <c r="D9" s="1162" t="str">
        <f>Entidad</f>
        <v xml:space="preserve">FUNDACIÓN BIOAVANCE </v>
      </c>
      <c r="E9" s="1162"/>
      <c r="F9" s="1162"/>
      <c r="G9" s="1162"/>
      <c r="H9" s="575"/>
      <c r="J9" s="274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6"/>
    </row>
    <row r="10" spans="1:23" ht="7.35" customHeight="1">
      <c r="B10" s="567"/>
      <c r="C10" s="562"/>
      <c r="D10" s="562"/>
      <c r="E10" s="562"/>
      <c r="F10" s="562"/>
      <c r="G10" s="562"/>
      <c r="H10" s="569"/>
      <c r="J10" s="270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3"/>
    </row>
    <row r="11" spans="1:23" s="580" customFormat="1" ht="30" customHeight="1">
      <c r="B11" s="577"/>
      <c r="C11" s="578" t="s">
        <v>142</v>
      </c>
      <c r="D11" s="578"/>
      <c r="E11" s="578"/>
      <c r="F11" s="578"/>
      <c r="G11" s="578"/>
      <c r="H11" s="579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</row>
    <row r="12" spans="1:23" s="580" customFormat="1" ht="30" customHeight="1">
      <c r="B12" s="577"/>
      <c r="C12" s="831"/>
      <c r="D12" s="831"/>
      <c r="E12" s="831"/>
      <c r="F12" s="831"/>
      <c r="G12" s="831"/>
      <c r="H12" s="579"/>
      <c r="J12" s="277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</row>
    <row r="13" spans="1:23" ht="23.1" customHeight="1">
      <c r="B13" s="567"/>
      <c r="C13" s="1048"/>
      <c r="D13" s="1049"/>
      <c r="E13" s="1050" t="s">
        <v>116</v>
      </c>
      <c r="F13" s="1051" t="s">
        <v>117</v>
      </c>
      <c r="G13" s="1052" t="s">
        <v>118</v>
      </c>
      <c r="H13" s="569"/>
      <c r="J13" s="270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3"/>
    </row>
    <row r="14" spans="1:23" ht="23.1" customHeight="1">
      <c r="B14" s="567"/>
      <c r="C14" s="1053" t="s">
        <v>140</v>
      </c>
      <c r="D14" s="1054"/>
      <c r="E14" s="1055">
        <f>ejercicio-2</f>
        <v>2017</v>
      </c>
      <c r="F14" s="1056">
        <f>ejercicio-1</f>
        <v>2018</v>
      </c>
      <c r="G14" s="1057">
        <f>ejercicio</f>
        <v>2019</v>
      </c>
      <c r="H14" s="569"/>
      <c r="J14" s="270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</row>
    <row r="15" spans="1:23" ht="23.1" customHeight="1">
      <c r="B15" s="567"/>
      <c r="C15" s="1025"/>
      <c r="D15" s="1026"/>
      <c r="E15" s="1059"/>
      <c r="F15" s="1060"/>
      <c r="G15" s="1061"/>
      <c r="H15" s="569"/>
      <c r="J15" s="270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3"/>
    </row>
    <row r="16" spans="1:23" ht="23.1" customHeight="1">
      <c r="B16" s="567"/>
      <c r="C16" s="1062" t="s">
        <v>119</v>
      </c>
      <c r="D16" s="1063" t="s">
        <v>120</v>
      </c>
      <c r="E16" s="1064">
        <f>SUM(E17:E23)</f>
        <v>3074.06</v>
      </c>
      <c r="F16" s="1064">
        <f>SUM(F17:F23)</f>
        <v>2208.56</v>
      </c>
      <c r="G16" s="1064">
        <f>SUM(G17:G23)</f>
        <v>1528.32</v>
      </c>
      <c r="H16" s="569"/>
      <c r="J16" s="270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3"/>
    </row>
    <row r="17" spans="2:23" ht="23.1" customHeight="1">
      <c r="B17" s="567"/>
      <c r="C17" s="1028" t="s">
        <v>121</v>
      </c>
      <c r="D17" s="1029" t="s">
        <v>122</v>
      </c>
      <c r="E17" s="312">
        <v>0</v>
      </c>
      <c r="F17" s="312">
        <v>0</v>
      </c>
      <c r="G17" s="312">
        <v>0</v>
      </c>
      <c r="H17" s="569"/>
      <c r="J17" s="270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3"/>
    </row>
    <row r="18" spans="2:23" ht="23.1" customHeight="1">
      <c r="B18" s="567"/>
      <c r="C18" s="1028" t="s">
        <v>124</v>
      </c>
      <c r="D18" s="1029" t="s">
        <v>707</v>
      </c>
      <c r="E18" s="312">
        <v>0</v>
      </c>
      <c r="F18" s="312">
        <v>0</v>
      </c>
      <c r="G18" s="312">
        <v>0</v>
      </c>
      <c r="H18" s="569"/>
      <c r="J18" s="270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3"/>
    </row>
    <row r="19" spans="2:23" ht="23.1" customHeight="1">
      <c r="B19" s="567"/>
      <c r="C19" s="1028" t="s">
        <v>126</v>
      </c>
      <c r="D19" s="1029" t="s">
        <v>125</v>
      </c>
      <c r="E19" s="312">
        <v>3074.06</v>
      </c>
      <c r="F19" s="312">
        <v>2208.56</v>
      </c>
      <c r="G19" s="312">
        <v>1528.32</v>
      </c>
      <c r="H19" s="569"/>
      <c r="J19" s="270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</row>
    <row r="20" spans="2:23" ht="23.1" customHeight="1">
      <c r="B20" s="567"/>
      <c r="C20" s="1028" t="s">
        <v>128</v>
      </c>
      <c r="D20" s="1029" t="s">
        <v>127</v>
      </c>
      <c r="E20" s="312">
        <v>0</v>
      </c>
      <c r="F20" s="312">
        <v>0</v>
      </c>
      <c r="G20" s="312">
        <v>0</v>
      </c>
      <c r="H20" s="569"/>
      <c r="J20" s="270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3"/>
    </row>
    <row r="21" spans="2:23" ht="23.1" customHeight="1">
      <c r="B21" s="567"/>
      <c r="C21" s="1028" t="s">
        <v>129</v>
      </c>
      <c r="D21" s="1029" t="s">
        <v>708</v>
      </c>
      <c r="E21" s="312">
        <v>0</v>
      </c>
      <c r="F21" s="312">
        <v>0</v>
      </c>
      <c r="G21" s="312">
        <v>0</v>
      </c>
      <c r="H21" s="569"/>
      <c r="J21" s="270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3"/>
    </row>
    <row r="22" spans="2:23" ht="23.1" customHeight="1">
      <c r="B22" s="567"/>
      <c r="C22" s="1028" t="s">
        <v>131</v>
      </c>
      <c r="D22" s="1029" t="s">
        <v>130</v>
      </c>
      <c r="E22" s="312">
        <v>0</v>
      </c>
      <c r="F22" s="312">
        <v>0</v>
      </c>
      <c r="G22" s="312">
        <v>0</v>
      </c>
      <c r="H22" s="569"/>
      <c r="J22" s="270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3"/>
    </row>
    <row r="23" spans="2:23" ht="23.1" customHeight="1">
      <c r="B23" s="567"/>
      <c r="C23" s="1028" t="s">
        <v>133</v>
      </c>
      <c r="D23" s="1029" t="s">
        <v>132</v>
      </c>
      <c r="E23" s="312">
        <v>0</v>
      </c>
      <c r="F23" s="312">
        <v>0</v>
      </c>
      <c r="G23" s="312">
        <v>0</v>
      </c>
      <c r="H23" s="569"/>
      <c r="J23" s="270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3"/>
    </row>
    <row r="24" spans="2:23" ht="23.1" customHeight="1">
      <c r="B24" s="567"/>
      <c r="C24" s="1046"/>
      <c r="D24" s="1047"/>
      <c r="E24" s="1059"/>
      <c r="F24" s="1060"/>
      <c r="G24" s="1061"/>
      <c r="H24" s="569"/>
      <c r="J24" s="270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</row>
    <row r="25" spans="2:23" ht="23.1" customHeight="1">
      <c r="B25" s="567"/>
      <c r="C25" s="1062" t="s">
        <v>115</v>
      </c>
      <c r="D25" s="1063" t="s">
        <v>134</v>
      </c>
      <c r="E25" s="1064">
        <f>SUM(E26:E32)</f>
        <v>502955.69</v>
      </c>
      <c r="F25" s="1064">
        <f>SUM(F26:F32)</f>
        <v>544903.78999999992</v>
      </c>
      <c r="G25" s="1064">
        <f>SUM(G26:G32)</f>
        <v>596456.72</v>
      </c>
      <c r="H25" s="569"/>
      <c r="J25" s="270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3"/>
    </row>
    <row r="26" spans="2:23" ht="23.1" customHeight="1">
      <c r="B26" s="567"/>
      <c r="C26" s="1028" t="s">
        <v>121</v>
      </c>
      <c r="D26" s="1029" t="s">
        <v>135</v>
      </c>
      <c r="E26" s="312">
        <v>0</v>
      </c>
      <c r="F26" s="312">
        <v>0</v>
      </c>
      <c r="G26" s="312">
        <v>0</v>
      </c>
      <c r="H26" s="569"/>
      <c r="J26" s="270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3"/>
    </row>
    <row r="27" spans="2:23" ht="23.1" customHeight="1">
      <c r="B27" s="567"/>
      <c r="C27" s="1028" t="s">
        <v>124</v>
      </c>
      <c r="D27" s="1029" t="s">
        <v>709</v>
      </c>
      <c r="E27" s="312">
        <v>0</v>
      </c>
      <c r="F27" s="312">
        <v>0</v>
      </c>
      <c r="G27" s="312">
        <v>0</v>
      </c>
      <c r="H27" s="569"/>
      <c r="J27" s="270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3"/>
    </row>
    <row r="28" spans="2:23" ht="23.1" customHeight="1">
      <c r="B28" s="567"/>
      <c r="C28" s="1028" t="s">
        <v>126</v>
      </c>
      <c r="D28" s="1029" t="s">
        <v>136</v>
      </c>
      <c r="E28" s="312">
        <v>2002.71</v>
      </c>
      <c r="F28" s="312">
        <v>2012.71</v>
      </c>
      <c r="G28" s="312">
        <v>1000</v>
      </c>
      <c r="H28" s="569"/>
      <c r="J28" s="270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3"/>
    </row>
    <row r="29" spans="2:23" ht="23.1" customHeight="1">
      <c r="B29" s="567"/>
      <c r="C29" s="1028" t="s">
        <v>128</v>
      </c>
      <c r="D29" s="1029" t="s">
        <v>710</v>
      </c>
      <c r="E29" s="312">
        <v>5967.52</v>
      </c>
      <c r="F29" s="312">
        <v>0</v>
      </c>
      <c r="G29" s="312">
        <v>0</v>
      </c>
      <c r="H29" s="569"/>
      <c r="J29" s="270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3"/>
    </row>
    <row r="30" spans="2:23" ht="23.1" customHeight="1">
      <c r="B30" s="567"/>
      <c r="C30" s="1028" t="s">
        <v>129</v>
      </c>
      <c r="D30" s="1029" t="s">
        <v>137</v>
      </c>
      <c r="E30" s="312">
        <v>0</v>
      </c>
      <c r="F30" s="312">
        <v>0</v>
      </c>
      <c r="G30" s="312">
        <v>0</v>
      </c>
      <c r="H30" s="569"/>
      <c r="J30" s="280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2"/>
    </row>
    <row r="31" spans="2:23" ht="23.1" customHeight="1">
      <c r="B31" s="567"/>
      <c r="C31" s="1028" t="s">
        <v>131</v>
      </c>
      <c r="D31" s="1029" t="s">
        <v>138</v>
      </c>
      <c r="E31" s="312">
        <v>0</v>
      </c>
      <c r="F31" s="312">
        <v>0</v>
      </c>
      <c r="G31" s="312">
        <v>0</v>
      </c>
      <c r="H31" s="569"/>
      <c r="J31" s="280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2"/>
    </row>
    <row r="32" spans="2:23" ht="23.1" customHeight="1">
      <c r="B32" s="567"/>
      <c r="C32" s="1028" t="s">
        <v>133</v>
      </c>
      <c r="D32" s="1029" t="s">
        <v>139</v>
      </c>
      <c r="E32" s="312">
        <v>494985.46</v>
      </c>
      <c r="F32" s="312">
        <v>542891.07999999996</v>
      </c>
      <c r="G32" s="312">
        <v>595456.72</v>
      </c>
      <c r="H32" s="569"/>
      <c r="J32" s="270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3"/>
    </row>
    <row r="33" spans="2:23" ht="23.1" customHeight="1">
      <c r="B33" s="567"/>
      <c r="C33" s="1065"/>
      <c r="D33" s="1047"/>
      <c r="E33" s="1066"/>
      <c r="F33" s="1067"/>
      <c r="G33" s="1068"/>
      <c r="H33" s="569"/>
      <c r="J33" s="270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3"/>
    </row>
    <row r="34" spans="2:23" ht="23.1" customHeight="1" thickBot="1">
      <c r="B34" s="567"/>
      <c r="C34" s="1069" t="s">
        <v>141</v>
      </c>
      <c r="D34" s="1070"/>
      <c r="E34" s="1071">
        <f>E25+E16</f>
        <v>506029.75</v>
      </c>
      <c r="F34" s="1071">
        <f>F25+F16</f>
        <v>547112.35</v>
      </c>
      <c r="G34" s="1071">
        <f>G25+G16</f>
        <v>597985.03999999992</v>
      </c>
      <c r="H34" s="569"/>
      <c r="J34" s="270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3"/>
    </row>
    <row r="35" spans="2:23" ht="23.1" customHeight="1" thickBot="1">
      <c r="B35" s="597"/>
      <c r="C35" s="1161"/>
      <c r="D35" s="1161"/>
      <c r="E35" s="1161"/>
      <c r="F35" s="1161"/>
      <c r="G35" s="598"/>
      <c r="H35" s="599"/>
      <c r="J35" s="286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8"/>
    </row>
    <row r="36" spans="2:23" ht="23.1" customHeight="1">
      <c r="C36" s="562"/>
      <c r="D36" s="562"/>
      <c r="E36" s="562"/>
      <c r="F36" s="562"/>
      <c r="G36" s="562"/>
      <c r="I36" s="561" t="s">
        <v>672</v>
      </c>
    </row>
    <row r="37" spans="2:23" ht="12.75">
      <c r="C37" s="600" t="s">
        <v>70</v>
      </c>
      <c r="D37" s="562"/>
      <c r="E37" s="562"/>
      <c r="F37" s="562"/>
      <c r="G37" s="540" t="s">
        <v>472</v>
      </c>
    </row>
    <row r="38" spans="2:23" ht="12.75">
      <c r="C38" s="601" t="s">
        <v>71</v>
      </c>
      <c r="D38" s="562"/>
      <c r="E38" s="562"/>
      <c r="F38" s="562"/>
      <c r="G38" s="562"/>
    </row>
    <row r="39" spans="2:23" ht="12.75">
      <c r="C39" s="601" t="s">
        <v>72</v>
      </c>
      <c r="D39" s="562"/>
      <c r="E39" s="562"/>
      <c r="F39" s="562"/>
      <c r="G39" s="562"/>
    </row>
    <row r="40" spans="2:23" ht="12.75">
      <c r="C40" s="601" t="s">
        <v>73</v>
      </c>
      <c r="D40" s="562"/>
      <c r="E40" s="562"/>
      <c r="F40" s="562"/>
      <c r="G40" s="562"/>
    </row>
    <row r="41" spans="2:23" ht="12.75">
      <c r="C41" s="601" t="s">
        <v>74</v>
      </c>
      <c r="D41" s="562"/>
      <c r="E41" s="562"/>
      <c r="F41" s="562"/>
      <c r="G41" s="562"/>
    </row>
    <row r="42" spans="2:23" ht="66" customHeight="1">
      <c r="C42" s="562"/>
      <c r="D42" s="562"/>
      <c r="E42" s="1073"/>
      <c r="F42" s="1074"/>
      <c r="G42" s="1074"/>
    </row>
    <row r="43" spans="2:23" ht="23.1" customHeight="1">
      <c r="C43" s="562"/>
      <c r="D43" s="562"/>
      <c r="E43" s="562"/>
      <c r="F43" s="562"/>
      <c r="G43" s="562"/>
    </row>
    <row r="44" spans="2:23" ht="23.1" customHeight="1">
      <c r="C44" s="562"/>
      <c r="D44" s="562"/>
      <c r="E44" s="562"/>
      <c r="F44" s="562"/>
      <c r="G44" s="562"/>
    </row>
    <row r="45" spans="2:23" ht="23.1" customHeight="1">
      <c r="C45" s="562"/>
      <c r="D45" s="562"/>
      <c r="E45" s="562"/>
      <c r="F45" s="562"/>
      <c r="G45" s="562"/>
    </row>
    <row r="46" spans="2:23" ht="23.1" customHeight="1">
      <c r="F46" s="562"/>
      <c r="G46" s="562"/>
    </row>
  </sheetData>
  <sheetProtection password="C494" sheet="1" objects="1" scenarios="1"/>
  <mergeCells count="3">
    <mergeCell ref="G6:G7"/>
    <mergeCell ref="D9:G9"/>
    <mergeCell ref="C35:F3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2"/>
  <sheetViews>
    <sheetView topLeftCell="A6" workbookViewId="0">
      <selection activeCell="F41" sqref="F41"/>
    </sheetView>
  </sheetViews>
  <sheetFormatPr baseColWidth="10" defaultColWidth="10.6640625" defaultRowHeight="23.1" customHeight="1"/>
  <cols>
    <col min="1" max="1" width="4.33203125" style="561" bestFit="1" customWidth="1"/>
    <col min="2" max="2" width="3.33203125" style="561" customWidth="1"/>
    <col min="3" max="3" width="13.5546875" style="561" customWidth="1"/>
    <col min="4" max="4" width="76.6640625" style="561" customWidth="1"/>
    <col min="5" max="7" width="18.33203125" style="561" customWidth="1"/>
    <col min="8" max="8" width="3.33203125" style="561" customWidth="1"/>
    <col min="9" max="16384" width="10.6640625" style="561"/>
  </cols>
  <sheetData>
    <row r="1" spans="1:23" ht="23.1" customHeight="1">
      <c r="D1" s="562"/>
    </row>
    <row r="2" spans="1:23" ht="23.1" customHeight="1">
      <c r="D2" s="1072" t="s">
        <v>31</v>
      </c>
    </row>
    <row r="3" spans="1:23" ht="23.1" customHeight="1">
      <c r="D3" s="1072" t="s">
        <v>32</v>
      </c>
    </row>
    <row r="4" spans="1:23" ht="23.1" customHeight="1" thickBot="1">
      <c r="A4" s="561" t="s">
        <v>671</v>
      </c>
    </row>
    <row r="5" spans="1:23" ht="9" customHeight="1">
      <c r="B5" s="564"/>
      <c r="C5" s="565"/>
      <c r="D5" s="565"/>
      <c r="E5" s="565"/>
      <c r="F5" s="565"/>
      <c r="G5" s="565"/>
      <c r="H5" s="566"/>
      <c r="J5" s="267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9"/>
    </row>
    <row r="6" spans="1:23" ht="30" customHeight="1">
      <c r="B6" s="567"/>
      <c r="C6" s="568" t="s">
        <v>0</v>
      </c>
      <c r="D6" s="562"/>
      <c r="E6" s="562"/>
      <c r="F6" s="562"/>
      <c r="G6" s="1160">
        <f>ejercicio</f>
        <v>2019</v>
      </c>
      <c r="H6" s="569"/>
      <c r="J6" s="270"/>
      <c r="K6" s="271" t="s">
        <v>474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</row>
    <row r="7" spans="1:23" ht="30" customHeight="1">
      <c r="B7" s="567"/>
      <c r="C7" s="568" t="s">
        <v>1</v>
      </c>
      <c r="D7" s="562"/>
      <c r="E7" s="562"/>
      <c r="F7" s="562"/>
      <c r="G7" s="1160"/>
      <c r="H7" s="569"/>
      <c r="J7" s="270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3"/>
    </row>
    <row r="8" spans="1:23" ht="30" customHeight="1">
      <c r="B8" s="567"/>
      <c r="C8" s="571"/>
      <c r="D8" s="562"/>
      <c r="E8" s="562"/>
      <c r="F8" s="562"/>
      <c r="G8" s="572"/>
      <c r="H8" s="569"/>
      <c r="J8" s="27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3"/>
    </row>
    <row r="9" spans="1:23" s="576" customFormat="1" ht="30" customHeight="1">
      <c r="B9" s="573"/>
      <c r="C9" s="574" t="s">
        <v>2</v>
      </c>
      <c r="D9" s="1162" t="str">
        <f>Entidad</f>
        <v xml:space="preserve">FUNDACIÓN BIOAVANCE </v>
      </c>
      <c r="E9" s="1162"/>
      <c r="F9" s="1162"/>
      <c r="G9" s="1162"/>
      <c r="H9" s="575"/>
      <c r="J9" s="274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6"/>
    </row>
    <row r="10" spans="1:23" ht="7.35" customHeight="1">
      <c r="B10" s="567"/>
      <c r="C10" s="562"/>
      <c r="D10" s="562"/>
      <c r="E10" s="562"/>
      <c r="F10" s="562"/>
      <c r="G10" s="562"/>
      <c r="H10" s="569"/>
      <c r="J10" s="270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3"/>
    </row>
    <row r="11" spans="1:23" s="580" customFormat="1" ht="30" customHeight="1">
      <c r="B11" s="577"/>
      <c r="C11" s="578" t="s">
        <v>143</v>
      </c>
      <c r="D11" s="578"/>
      <c r="E11" s="578"/>
      <c r="F11" s="578"/>
      <c r="G11" s="578"/>
      <c r="H11" s="579"/>
      <c r="J11" s="277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</row>
    <row r="12" spans="1:23" s="580" customFormat="1" ht="30" customHeight="1">
      <c r="B12" s="577"/>
      <c r="C12" s="831"/>
      <c r="D12" s="831"/>
      <c r="E12" s="831"/>
      <c r="F12" s="831"/>
      <c r="G12" s="831"/>
      <c r="H12" s="579"/>
      <c r="J12" s="277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</row>
    <row r="13" spans="1:23" ht="23.1" customHeight="1">
      <c r="B13" s="567"/>
      <c r="C13" s="1085"/>
      <c r="D13" s="1086"/>
      <c r="E13" s="1087" t="s">
        <v>116</v>
      </c>
      <c r="F13" s="1087" t="s">
        <v>117</v>
      </c>
      <c r="G13" s="1088" t="s">
        <v>118</v>
      </c>
      <c r="H13" s="569"/>
      <c r="J13" s="270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3"/>
    </row>
    <row r="14" spans="1:23" ht="23.1" customHeight="1">
      <c r="B14" s="567"/>
      <c r="C14" s="1089" t="s">
        <v>177</v>
      </c>
      <c r="D14" s="1054"/>
      <c r="E14" s="1090">
        <f>ejercicio-2</f>
        <v>2017</v>
      </c>
      <c r="F14" s="1090">
        <f>ejercicio-1</f>
        <v>2018</v>
      </c>
      <c r="G14" s="1091">
        <f>ejercicio</f>
        <v>2019</v>
      </c>
      <c r="H14" s="569"/>
      <c r="J14" s="270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3"/>
    </row>
    <row r="15" spans="1:23" ht="23.1" customHeight="1">
      <c r="B15" s="567"/>
      <c r="C15" s="1075"/>
      <c r="D15" s="1026"/>
      <c r="E15" s="1027"/>
      <c r="F15" s="1027"/>
      <c r="G15" s="1076"/>
      <c r="H15" s="569"/>
      <c r="J15" s="270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3"/>
    </row>
    <row r="16" spans="1:23" ht="23.1" customHeight="1">
      <c r="B16" s="567"/>
      <c r="C16" s="1077" t="s">
        <v>78</v>
      </c>
      <c r="D16" s="1063" t="s">
        <v>144</v>
      </c>
      <c r="E16" s="1092">
        <f>+E17+E24+E25</f>
        <v>450615.56</v>
      </c>
      <c r="F16" s="1092">
        <f>+F17+F24+F25</f>
        <v>532735.87</v>
      </c>
      <c r="G16" s="1092">
        <f>+G17+G24+G25</f>
        <v>582383.06000000006</v>
      </c>
      <c r="H16" s="569"/>
      <c r="J16" s="270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3"/>
    </row>
    <row r="17" spans="2:23" ht="23.1" customHeight="1">
      <c r="B17" s="567"/>
      <c r="C17" s="1078" t="s">
        <v>101</v>
      </c>
      <c r="D17" s="1029" t="s">
        <v>145</v>
      </c>
      <c r="E17" s="1093">
        <f>+E18+E21+E22+E23</f>
        <v>39698</v>
      </c>
      <c r="F17" s="1093">
        <f>+F18+F21+F22+F23</f>
        <v>40007.910000000003</v>
      </c>
      <c r="G17" s="1093">
        <f>+G18+G21+G22+G23</f>
        <v>40434.01</v>
      </c>
      <c r="H17" s="569"/>
      <c r="J17" s="270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3"/>
    </row>
    <row r="18" spans="2:23" ht="23.1" customHeight="1">
      <c r="B18" s="567"/>
      <c r="C18" s="1078" t="s">
        <v>121</v>
      </c>
      <c r="D18" s="1029" t="s">
        <v>711</v>
      </c>
      <c r="E18" s="1093">
        <f>SUM(E19:E20)</f>
        <v>30050.61</v>
      </c>
      <c r="F18" s="1093">
        <f>SUM(F19:F20)</f>
        <v>30050.61</v>
      </c>
      <c r="G18" s="1094">
        <f>SUM(G19:G20)</f>
        <v>30050.61</v>
      </c>
      <c r="H18" s="569"/>
      <c r="J18" s="270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3"/>
    </row>
    <row r="19" spans="2:23" ht="23.1" customHeight="1">
      <c r="B19" s="567"/>
      <c r="C19" s="1079" t="s">
        <v>79</v>
      </c>
      <c r="D19" s="1080" t="s">
        <v>711</v>
      </c>
      <c r="E19" s="1095">
        <v>30050.61</v>
      </c>
      <c r="F19" s="1095">
        <v>30050.61</v>
      </c>
      <c r="G19" s="1095">
        <v>30050.61</v>
      </c>
      <c r="H19" s="569"/>
      <c r="J19" s="270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3"/>
    </row>
    <row r="20" spans="2:23" ht="23.1" customHeight="1">
      <c r="B20" s="567"/>
      <c r="C20" s="1081" t="s">
        <v>83</v>
      </c>
      <c r="D20" s="1082" t="s">
        <v>712</v>
      </c>
      <c r="E20" s="1096">
        <v>0</v>
      </c>
      <c r="F20" s="1096">
        <v>0</v>
      </c>
      <c r="G20" s="1096">
        <v>0</v>
      </c>
      <c r="H20" s="569"/>
      <c r="J20" s="270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3"/>
    </row>
    <row r="21" spans="2:23" ht="23.1" customHeight="1">
      <c r="B21" s="567"/>
      <c r="C21" s="1078" t="s">
        <v>124</v>
      </c>
      <c r="D21" s="1029" t="s">
        <v>146</v>
      </c>
      <c r="E21" s="1097">
        <v>9329.9500000000007</v>
      </c>
      <c r="F21" s="1097">
        <v>9647.39</v>
      </c>
      <c r="G21" s="1097">
        <v>9957.2999999999993</v>
      </c>
      <c r="H21" s="569"/>
      <c r="J21" s="270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3"/>
    </row>
    <row r="22" spans="2:23" ht="23.1" customHeight="1">
      <c r="B22" s="567"/>
      <c r="C22" s="1078" t="s">
        <v>126</v>
      </c>
      <c r="D22" s="1029" t="s">
        <v>713</v>
      </c>
      <c r="E22" s="1097">
        <v>0</v>
      </c>
      <c r="F22" s="1097">
        <v>0</v>
      </c>
      <c r="G22" s="1097">
        <v>0</v>
      </c>
      <c r="H22" s="569"/>
      <c r="J22" s="270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3"/>
    </row>
    <row r="23" spans="2:23" ht="23.1" customHeight="1">
      <c r="B23" s="567"/>
      <c r="C23" s="1078" t="s">
        <v>128</v>
      </c>
      <c r="D23" s="1029" t="s">
        <v>714</v>
      </c>
      <c r="E23" s="1097">
        <v>317.44</v>
      </c>
      <c r="F23" s="1097">
        <v>309.91000000000003</v>
      </c>
      <c r="G23" s="1097">
        <v>426.1</v>
      </c>
      <c r="H23" s="569"/>
      <c r="J23" s="270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3"/>
    </row>
    <row r="24" spans="2:23" ht="23.1" customHeight="1">
      <c r="B24" s="567"/>
      <c r="C24" s="1078" t="s">
        <v>112</v>
      </c>
      <c r="D24" s="1029" t="s">
        <v>149</v>
      </c>
      <c r="E24" s="1097">
        <v>0</v>
      </c>
      <c r="F24" s="1097">
        <v>0</v>
      </c>
      <c r="G24" s="1097">
        <v>0</v>
      </c>
      <c r="H24" s="569"/>
      <c r="J24" s="270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3"/>
    </row>
    <row r="25" spans="2:23" ht="23.1" customHeight="1">
      <c r="B25" s="567"/>
      <c r="C25" s="1078" t="s">
        <v>113</v>
      </c>
      <c r="D25" s="1029" t="s">
        <v>150</v>
      </c>
      <c r="E25" s="1097">
        <v>410917.56</v>
      </c>
      <c r="F25" s="1097">
        <v>492727.96</v>
      </c>
      <c r="G25" s="1097">
        <v>541949.05000000005</v>
      </c>
      <c r="H25" s="569"/>
      <c r="J25" s="270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3"/>
    </row>
    <row r="26" spans="2:23" ht="23.1" customHeight="1">
      <c r="B26" s="567"/>
      <c r="C26" s="1083"/>
      <c r="D26" s="1047"/>
      <c r="E26" s="1098"/>
      <c r="F26" s="1098"/>
      <c r="G26" s="1099"/>
      <c r="H26" s="569"/>
      <c r="J26" s="270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3"/>
    </row>
    <row r="27" spans="2:23" ht="23.1" customHeight="1">
      <c r="B27" s="567"/>
      <c r="C27" s="1077" t="s">
        <v>151</v>
      </c>
      <c r="D27" s="1063" t="s">
        <v>152</v>
      </c>
      <c r="E27" s="1092">
        <f>E28+E29+E33+E34+E35</f>
        <v>0</v>
      </c>
      <c r="F27" s="1092">
        <f>F28+F29+F33+F34+F35</f>
        <v>0</v>
      </c>
      <c r="G27" s="1092">
        <f>G28+G29+G33+G34+G35</f>
        <v>0</v>
      </c>
      <c r="H27" s="569"/>
      <c r="J27" s="270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3"/>
    </row>
    <row r="28" spans="2:23" ht="23.1" customHeight="1">
      <c r="B28" s="567"/>
      <c r="C28" s="1078" t="s">
        <v>121</v>
      </c>
      <c r="D28" s="1029" t="s">
        <v>153</v>
      </c>
      <c r="E28" s="1097">
        <v>0</v>
      </c>
      <c r="F28" s="1097">
        <v>0</v>
      </c>
      <c r="G28" s="1100">
        <v>0</v>
      </c>
      <c r="H28" s="569"/>
      <c r="J28" s="270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3"/>
    </row>
    <row r="29" spans="2:23" ht="23.1" customHeight="1">
      <c r="B29" s="567"/>
      <c r="C29" s="1078" t="s">
        <v>124</v>
      </c>
      <c r="D29" s="1029" t="s">
        <v>154</v>
      </c>
      <c r="E29" s="1093">
        <f>SUM(E30:E32)</f>
        <v>0</v>
      </c>
      <c r="F29" s="1093">
        <f>SUM(F30:F32)</f>
        <v>0</v>
      </c>
      <c r="G29" s="1093">
        <f>SUM(G30:G32)</f>
        <v>0</v>
      </c>
      <c r="H29" s="569"/>
      <c r="J29" s="270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3"/>
    </row>
    <row r="30" spans="2:23" ht="23.1" customHeight="1">
      <c r="B30" s="567"/>
      <c r="C30" s="1081" t="s">
        <v>79</v>
      </c>
      <c r="D30" s="1037" t="s">
        <v>155</v>
      </c>
      <c r="E30" s="1096">
        <v>0</v>
      </c>
      <c r="F30" s="1096">
        <v>0</v>
      </c>
      <c r="G30" s="1096">
        <v>0</v>
      </c>
      <c r="H30" s="569"/>
      <c r="J30" s="280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2"/>
    </row>
    <row r="31" spans="2:23" ht="23.1" customHeight="1">
      <c r="B31" s="567"/>
      <c r="C31" s="1081" t="s">
        <v>83</v>
      </c>
      <c r="D31" s="1037" t="s">
        <v>156</v>
      </c>
      <c r="E31" s="1096">
        <v>0</v>
      </c>
      <c r="F31" s="1096">
        <v>0</v>
      </c>
      <c r="G31" s="1096">
        <v>0</v>
      </c>
      <c r="H31" s="569"/>
      <c r="J31" s="280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2"/>
    </row>
    <row r="32" spans="2:23" ht="23.1" customHeight="1">
      <c r="B32" s="567"/>
      <c r="C32" s="1081" t="s">
        <v>85</v>
      </c>
      <c r="D32" s="1037" t="s">
        <v>715</v>
      </c>
      <c r="E32" s="1096">
        <v>0</v>
      </c>
      <c r="F32" s="1096">
        <v>0</v>
      </c>
      <c r="G32" s="1096">
        <v>0</v>
      </c>
      <c r="H32" s="569"/>
      <c r="J32" s="270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3"/>
    </row>
    <row r="33" spans="2:23" ht="23.1" customHeight="1">
      <c r="B33" s="567"/>
      <c r="C33" s="1078" t="s">
        <v>126</v>
      </c>
      <c r="D33" s="1029" t="s">
        <v>716</v>
      </c>
      <c r="E33" s="1097">
        <v>0</v>
      </c>
      <c r="F33" s="1097">
        <v>0</v>
      </c>
      <c r="G33" s="1097">
        <v>0</v>
      </c>
      <c r="H33" s="569"/>
      <c r="J33" s="270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3"/>
    </row>
    <row r="34" spans="2:23" ht="23.1" customHeight="1">
      <c r="B34" s="567"/>
      <c r="C34" s="1078" t="s">
        <v>128</v>
      </c>
      <c r="D34" s="1029" t="s">
        <v>157</v>
      </c>
      <c r="E34" s="1097">
        <v>0</v>
      </c>
      <c r="F34" s="1097">
        <v>0</v>
      </c>
      <c r="G34" s="1097">
        <v>0</v>
      </c>
      <c r="H34" s="569"/>
      <c r="J34" s="270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3"/>
    </row>
    <row r="35" spans="2:23" ht="23.1" customHeight="1">
      <c r="B35" s="567"/>
      <c r="C35" s="1078" t="s">
        <v>129</v>
      </c>
      <c r="D35" s="1029" t="s">
        <v>158</v>
      </c>
      <c r="E35" s="1097">
        <v>0</v>
      </c>
      <c r="F35" s="1097">
        <v>0</v>
      </c>
      <c r="G35" s="1097">
        <v>0</v>
      </c>
      <c r="H35" s="569"/>
      <c r="J35" s="270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3"/>
    </row>
    <row r="36" spans="2:23" ht="23.1" customHeight="1">
      <c r="B36" s="567"/>
      <c r="C36" s="1084"/>
      <c r="D36" s="568"/>
      <c r="E36" s="1098"/>
      <c r="F36" s="1098"/>
      <c r="G36" s="1099"/>
      <c r="H36" s="569"/>
      <c r="J36" s="283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5"/>
    </row>
    <row r="37" spans="2:23" ht="23.1" customHeight="1">
      <c r="B37" s="567"/>
      <c r="C37" s="1077" t="s">
        <v>159</v>
      </c>
      <c r="D37" s="1063" t="s">
        <v>160</v>
      </c>
      <c r="E37" s="1092">
        <f>E38+E39+E43+E44+E45+E48</f>
        <v>55414.19</v>
      </c>
      <c r="F37" s="1092">
        <f>F38+F39+F43+F44+F45+F48</f>
        <v>14376.480000000001</v>
      </c>
      <c r="G37" s="1092">
        <f>G38+G39+G43+G44+G45+G48</f>
        <v>15601.980000000001</v>
      </c>
      <c r="H37" s="569"/>
      <c r="J37" s="283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5"/>
    </row>
    <row r="38" spans="2:23" ht="23.1" customHeight="1">
      <c r="B38" s="567"/>
      <c r="C38" s="1078" t="s">
        <v>121</v>
      </c>
      <c r="D38" s="1029" t="s">
        <v>161</v>
      </c>
      <c r="E38" s="1097">
        <v>0</v>
      </c>
      <c r="F38" s="1097">
        <v>0</v>
      </c>
      <c r="G38" s="1100">
        <v>0</v>
      </c>
      <c r="H38" s="569"/>
      <c r="J38" s="283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5"/>
    </row>
    <row r="39" spans="2:23" ht="23.1" customHeight="1">
      <c r="B39" s="567"/>
      <c r="C39" s="1078" t="s">
        <v>124</v>
      </c>
      <c r="D39" s="1029" t="s">
        <v>162</v>
      </c>
      <c r="E39" s="1093">
        <f>SUM(E40:E42)</f>
        <v>39828.120000000003</v>
      </c>
      <c r="F39" s="1093">
        <f>SUM(F40:F42)</f>
        <v>1216.3599999999999</v>
      </c>
      <c r="G39" s="1093">
        <f>SUM(G40:G42)</f>
        <v>2871.36</v>
      </c>
      <c r="H39" s="569"/>
      <c r="J39" s="283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5"/>
    </row>
    <row r="40" spans="2:23" ht="23.1" customHeight="1">
      <c r="B40" s="567"/>
      <c r="C40" s="1081" t="s">
        <v>79</v>
      </c>
      <c r="D40" s="1037" t="s">
        <v>155</v>
      </c>
      <c r="E40" s="1096">
        <v>4971.01</v>
      </c>
      <c r="F40" s="1096">
        <v>1216.3599999999999</v>
      </c>
      <c r="G40" s="1096">
        <v>2871.36</v>
      </c>
      <c r="H40" s="569"/>
      <c r="J40" s="283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5"/>
    </row>
    <row r="41" spans="2:23" ht="23.1" customHeight="1">
      <c r="B41" s="567"/>
      <c r="C41" s="1081" t="s">
        <v>83</v>
      </c>
      <c r="D41" s="1037" t="s">
        <v>156</v>
      </c>
      <c r="E41" s="1096">
        <v>0</v>
      </c>
      <c r="F41" s="1096">
        <v>0</v>
      </c>
      <c r="G41" s="1096">
        <v>0</v>
      </c>
      <c r="H41" s="569"/>
      <c r="J41" s="283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5"/>
    </row>
    <row r="42" spans="2:23" ht="23.1" customHeight="1">
      <c r="B42" s="567"/>
      <c r="C42" s="1081" t="s">
        <v>85</v>
      </c>
      <c r="D42" s="1037" t="s">
        <v>717</v>
      </c>
      <c r="E42" s="1096">
        <v>34857.11</v>
      </c>
      <c r="F42" s="1096">
        <v>0</v>
      </c>
      <c r="G42" s="1096">
        <v>0</v>
      </c>
      <c r="H42" s="569"/>
      <c r="J42" s="283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5"/>
    </row>
    <row r="43" spans="2:23" ht="23.1" customHeight="1">
      <c r="B43" s="567"/>
      <c r="C43" s="1078" t="s">
        <v>126</v>
      </c>
      <c r="D43" s="1029" t="s">
        <v>718</v>
      </c>
      <c r="E43" s="1097">
        <v>0</v>
      </c>
      <c r="F43" s="1097">
        <v>0</v>
      </c>
      <c r="G43" s="1097">
        <v>0</v>
      </c>
      <c r="H43" s="569"/>
      <c r="J43" s="283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5"/>
    </row>
    <row r="44" spans="2:23" ht="23.1" customHeight="1">
      <c r="B44" s="567"/>
      <c r="C44" s="1078" t="s">
        <v>128</v>
      </c>
      <c r="D44" s="1029" t="s">
        <v>719</v>
      </c>
      <c r="E44" s="1097">
        <v>0</v>
      </c>
      <c r="F44" s="1097">
        <v>0</v>
      </c>
      <c r="G44" s="1097">
        <v>0</v>
      </c>
      <c r="H44" s="569"/>
      <c r="J44" s="283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5"/>
    </row>
    <row r="45" spans="2:23" ht="23.1" customHeight="1">
      <c r="B45" s="567"/>
      <c r="C45" s="1078" t="s">
        <v>129</v>
      </c>
      <c r="D45" s="1029" t="s">
        <v>163</v>
      </c>
      <c r="E45" s="1093">
        <f>E46+SUM(E47:E47)</f>
        <v>15586.07</v>
      </c>
      <c r="F45" s="1093">
        <f>F46+SUM(F47:F47)</f>
        <v>13160.12</v>
      </c>
      <c r="G45" s="1094">
        <f>G46+SUM(G47:G47)</f>
        <v>12730.62</v>
      </c>
      <c r="H45" s="569"/>
      <c r="J45" s="283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5"/>
    </row>
    <row r="46" spans="2:23" ht="23.1" customHeight="1">
      <c r="B46" s="567"/>
      <c r="C46" s="1081" t="s">
        <v>79</v>
      </c>
      <c r="D46" s="1037" t="s">
        <v>164</v>
      </c>
      <c r="E46" s="1096">
        <v>0</v>
      </c>
      <c r="F46" s="1096">
        <v>0</v>
      </c>
      <c r="G46" s="1096">
        <v>0</v>
      </c>
      <c r="H46" s="569"/>
      <c r="J46" s="283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5"/>
    </row>
    <row r="47" spans="2:23" ht="23.1" customHeight="1">
      <c r="B47" s="567"/>
      <c r="C47" s="1081" t="s">
        <v>83</v>
      </c>
      <c r="D47" s="1037" t="s">
        <v>720</v>
      </c>
      <c r="E47" s="1096">
        <v>15586.07</v>
      </c>
      <c r="F47" s="1096">
        <v>13160.12</v>
      </c>
      <c r="G47" s="1096">
        <v>12730.62</v>
      </c>
      <c r="H47" s="569"/>
      <c r="J47" s="283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5"/>
    </row>
    <row r="48" spans="2:23" ht="23.1" customHeight="1">
      <c r="B48" s="567"/>
      <c r="C48" s="1078" t="s">
        <v>131</v>
      </c>
      <c r="D48" s="1029" t="s">
        <v>138</v>
      </c>
      <c r="E48" s="1097">
        <v>0</v>
      </c>
      <c r="F48" s="1097">
        <v>0</v>
      </c>
      <c r="G48" s="1097">
        <v>0</v>
      </c>
      <c r="H48" s="569"/>
      <c r="J48" s="283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5"/>
    </row>
    <row r="49" spans="2:23" ht="23.1" customHeight="1">
      <c r="B49" s="567"/>
      <c r="C49" s="1075"/>
      <c r="D49" s="1026"/>
      <c r="E49" s="1098"/>
      <c r="F49" s="1098"/>
      <c r="G49" s="1099"/>
      <c r="H49" s="569"/>
      <c r="J49" s="283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5"/>
    </row>
    <row r="50" spans="2:23" ht="23.1" customHeight="1" thickBot="1">
      <c r="B50" s="567"/>
      <c r="C50" s="1069" t="s">
        <v>165</v>
      </c>
      <c r="D50" s="1070"/>
      <c r="E50" s="1101">
        <f>E16+E27+E37</f>
        <v>506029.75</v>
      </c>
      <c r="F50" s="1101">
        <f>F16+F27+F37</f>
        <v>547112.35</v>
      </c>
      <c r="G50" s="1101">
        <f>G16+G27+G37</f>
        <v>597985.04</v>
      </c>
      <c r="H50" s="569"/>
      <c r="J50" s="283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5"/>
    </row>
    <row r="51" spans="2:23" ht="23.1" customHeight="1" thickBot="1">
      <c r="B51" s="597"/>
      <c r="C51" s="1161"/>
      <c r="D51" s="1161"/>
      <c r="E51" s="1161"/>
      <c r="F51" s="1161"/>
      <c r="G51" s="598"/>
      <c r="H51" s="599"/>
      <c r="J51" s="286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8"/>
    </row>
    <row r="52" spans="2:23" ht="23.1" customHeight="1">
      <c r="C52" s="562"/>
      <c r="D52" s="562"/>
      <c r="E52" s="562"/>
      <c r="F52" s="562"/>
      <c r="G52" s="562"/>
      <c r="I52" s="561" t="s">
        <v>672</v>
      </c>
    </row>
    <row r="53" spans="2:23" ht="12.75">
      <c r="C53" s="600" t="s">
        <v>70</v>
      </c>
      <c r="D53" s="562"/>
      <c r="E53" s="562"/>
      <c r="F53" s="562"/>
      <c r="G53" s="540" t="s">
        <v>473</v>
      </c>
    </row>
    <row r="54" spans="2:23" ht="12.75">
      <c r="C54" s="601" t="s">
        <v>71</v>
      </c>
      <c r="D54" s="562"/>
      <c r="E54" s="562"/>
      <c r="F54" s="562"/>
      <c r="G54" s="562"/>
    </row>
    <row r="55" spans="2:23" ht="12.75">
      <c r="C55" s="601" t="s">
        <v>72</v>
      </c>
      <c r="D55" s="562"/>
      <c r="E55" s="562"/>
      <c r="F55" s="562"/>
      <c r="G55" s="562"/>
    </row>
    <row r="56" spans="2:23" ht="12.75">
      <c r="C56" s="601" t="s">
        <v>73</v>
      </c>
      <c r="D56" s="562"/>
      <c r="E56" s="562"/>
      <c r="F56" s="562"/>
      <c r="G56" s="562"/>
    </row>
    <row r="57" spans="2:23" ht="12.75">
      <c r="C57" s="601" t="s">
        <v>74</v>
      </c>
      <c r="D57" s="562"/>
      <c r="E57" s="562"/>
      <c r="F57" s="562"/>
      <c r="G57" s="562"/>
    </row>
    <row r="58" spans="2:23" ht="23.1" customHeight="1">
      <c r="C58" s="562"/>
      <c r="D58" s="562"/>
      <c r="E58" s="1074"/>
      <c r="F58" s="1074"/>
      <c r="G58" s="1074"/>
    </row>
    <row r="59" spans="2:23" ht="23.1" customHeight="1">
      <c r="C59" s="562"/>
      <c r="D59" s="562"/>
      <c r="E59" s="562"/>
      <c r="F59" s="562"/>
      <c r="G59" s="562"/>
    </row>
    <row r="60" spans="2:23" ht="23.1" customHeight="1">
      <c r="C60" s="562"/>
      <c r="D60" s="562"/>
      <c r="E60" s="562"/>
      <c r="F60" s="562"/>
      <c r="G60" s="562"/>
    </row>
    <row r="61" spans="2:23" ht="23.1" customHeight="1">
      <c r="C61" s="562"/>
      <c r="D61" s="562"/>
      <c r="E61" s="562"/>
      <c r="F61" s="562"/>
      <c r="G61" s="562"/>
    </row>
    <row r="62" spans="2:23" ht="23.1" customHeight="1">
      <c r="F62" s="562"/>
      <c r="G62" s="562"/>
    </row>
  </sheetData>
  <sheetProtection password="C494" sheet="1" objects="1" scenarios="1"/>
  <mergeCells count="3">
    <mergeCell ref="G6:G7"/>
    <mergeCell ref="D9:G9"/>
    <mergeCell ref="C51:F5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zoomScale="84" workbookViewId="0"/>
  </sheetViews>
  <sheetFormatPr baseColWidth="10" defaultColWidth="10.6640625" defaultRowHeight="23.1" customHeight="1"/>
  <cols>
    <col min="1" max="1" width="4.33203125" style="54" bestFit="1" customWidth="1"/>
    <col min="2" max="2" width="3.33203125" style="54" customWidth="1"/>
    <col min="3" max="3" width="13.5546875" style="54" customWidth="1"/>
    <col min="4" max="4" width="42.6640625" style="54" customWidth="1"/>
    <col min="5" max="6" width="12.6640625" style="55" customWidth="1"/>
    <col min="7" max="8" width="15.6640625" style="55" customWidth="1"/>
    <col min="9" max="18" width="12.6640625" style="55" customWidth="1"/>
    <col min="19" max="19" width="3.33203125" style="54" customWidth="1"/>
    <col min="20" max="16384" width="10.6640625" style="54"/>
  </cols>
  <sheetData>
    <row r="2" spans="1:34" ht="23.1" customHeight="1">
      <c r="D2" s="48" t="s">
        <v>166</v>
      </c>
    </row>
    <row r="3" spans="1:34" ht="23.1" customHeight="1">
      <c r="D3" s="48" t="s">
        <v>167</v>
      </c>
    </row>
    <row r="4" spans="1:34" ht="23.1" customHeight="1" thickBot="1">
      <c r="A4" s="54" t="s">
        <v>671</v>
      </c>
    </row>
    <row r="5" spans="1:34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U5" s="267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9"/>
    </row>
    <row r="6" spans="1:34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154">
        <f>ejercicio</f>
        <v>2019</v>
      </c>
      <c r="S6" s="63"/>
      <c r="U6" s="270"/>
      <c r="V6" s="271" t="s">
        <v>474</v>
      </c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3"/>
    </row>
    <row r="7" spans="1:34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1154"/>
      <c r="S7" s="63"/>
      <c r="U7" s="270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3"/>
    </row>
    <row r="8" spans="1:34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5"/>
      <c r="S8" s="63"/>
      <c r="U8" s="270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3"/>
    </row>
    <row r="9" spans="1:34" s="49" customFormat="1" ht="30" customHeight="1">
      <c r="B9" s="66"/>
      <c r="C9" s="40" t="s">
        <v>2</v>
      </c>
      <c r="D9" s="1188" t="str">
        <f>Entidad</f>
        <v xml:space="preserve">FUNDACIÓN BIOAVANCE </v>
      </c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1188"/>
      <c r="R9" s="1188"/>
      <c r="S9" s="67"/>
      <c r="U9" s="274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6"/>
    </row>
    <row r="10" spans="1:34" ht="7.35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U10" s="270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3"/>
    </row>
    <row r="11" spans="1:34" s="72" customFormat="1" ht="30" customHeight="1">
      <c r="B11" s="68"/>
      <c r="C11" s="69" t="s">
        <v>516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U11" s="277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9"/>
    </row>
    <row r="12" spans="1:34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1"/>
      <c r="U12" s="277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9"/>
    </row>
    <row r="13" spans="1:34" s="76" customFormat="1" ht="19.350000000000001" customHeight="1">
      <c r="B13" s="74"/>
      <c r="C13" s="253"/>
      <c r="D13" s="253"/>
      <c r="E13" s="253"/>
      <c r="F13" s="253"/>
      <c r="G13" s="253"/>
      <c r="H13" s="254" t="s">
        <v>172</v>
      </c>
      <c r="I13" s="1190" t="s">
        <v>521</v>
      </c>
      <c r="J13" s="1191"/>
      <c r="K13" s="1191"/>
      <c r="L13" s="1191"/>
      <c r="M13" s="1192"/>
      <c r="N13" s="255"/>
      <c r="O13" s="256"/>
      <c r="P13" s="257" t="s">
        <v>175</v>
      </c>
      <c r="Q13" s="258">
        <f>ejercicio-1</f>
        <v>2018</v>
      </c>
      <c r="R13" s="627" t="s">
        <v>522</v>
      </c>
      <c r="S13" s="75"/>
      <c r="U13" s="270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3"/>
    </row>
    <row r="14" spans="1:34" s="77" customFormat="1" ht="19.350000000000001" customHeight="1">
      <c r="B14" s="74"/>
      <c r="C14" s="259"/>
      <c r="D14" s="259"/>
      <c r="E14" s="259"/>
      <c r="F14" s="259"/>
      <c r="G14" s="259"/>
      <c r="H14" s="260" t="s">
        <v>173</v>
      </c>
      <c r="I14" s="261"/>
      <c r="J14" s="262"/>
      <c r="K14" s="262"/>
      <c r="L14" s="262"/>
      <c r="M14" s="263"/>
      <c r="N14" s="261"/>
      <c r="O14" s="262"/>
      <c r="P14" s="262"/>
      <c r="Q14" s="262"/>
      <c r="R14" s="263"/>
      <c r="S14" s="75"/>
      <c r="U14" s="270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3"/>
    </row>
    <row r="15" spans="1:34" s="77" customFormat="1" ht="19.350000000000001" customHeight="1">
      <c r="B15" s="74"/>
      <c r="C15" s="264" t="s">
        <v>168</v>
      </c>
      <c r="D15" s="264" t="s">
        <v>169</v>
      </c>
      <c r="E15" s="264" t="s">
        <v>170</v>
      </c>
      <c r="F15" s="264" t="s">
        <v>171</v>
      </c>
      <c r="G15" s="264" t="s">
        <v>517</v>
      </c>
      <c r="H15" s="264">
        <f>ejercicio-1</f>
        <v>2018</v>
      </c>
      <c r="I15" s="264">
        <f>+ejercicio</f>
        <v>2019</v>
      </c>
      <c r="J15" s="264">
        <f>ejercicio+1</f>
        <v>2020</v>
      </c>
      <c r="K15" s="264">
        <f>ejercicio+2</f>
        <v>2021</v>
      </c>
      <c r="L15" s="264">
        <f>ejercicio+3</f>
        <v>2022</v>
      </c>
      <c r="M15" s="264" t="s">
        <v>174</v>
      </c>
      <c r="N15" s="264">
        <f>+ejercicio</f>
        <v>2019</v>
      </c>
      <c r="O15" s="264">
        <f>ejercicio+1</f>
        <v>2020</v>
      </c>
      <c r="P15" s="264">
        <f>ejercicio+2</f>
        <v>2021</v>
      </c>
      <c r="Q15" s="264">
        <f>ejercicio+3</f>
        <v>2022</v>
      </c>
      <c r="R15" s="264" t="s">
        <v>174</v>
      </c>
      <c r="S15" s="75"/>
      <c r="U15" s="270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3"/>
    </row>
    <row r="16" spans="1:34" ht="23.1" customHeight="1">
      <c r="B16" s="74"/>
      <c r="C16" s="313"/>
      <c r="D16" s="314"/>
      <c r="E16" s="315"/>
      <c r="F16" s="315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63"/>
      <c r="U16" s="270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3"/>
    </row>
    <row r="17" spans="2:34" ht="23.1" customHeight="1">
      <c r="B17" s="74"/>
      <c r="C17" s="317"/>
      <c r="D17" s="318"/>
      <c r="E17" s="319"/>
      <c r="F17" s="319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63"/>
      <c r="U17" s="270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3"/>
    </row>
    <row r="18" spans="2:34" ht="23.1" customHeight="1">
      <c r="B18" s="74"/>
      <c r="C18" s="317"/>
      <c r="D18" s="318"/>
      <c r="E18" s="319"/>
      <c r="F18" s="319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63"/>
      <c r="U18" s="270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3"/>
    </row>
    <row r="19" spans="2:34" ht="23.1" customHeight="1">
      <c r="B19" s="74"/>
      <c r="C19" s="317"/>
      <c r="D19" s="318"/>
      <c r="E19" s="319"/>
      <c r="F19" s="319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63"/>
      <c r="U19" s="270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3"/>
    </row>
    <row r="20" spans="2:34" ht="23.1" customHeight="1">
      <c r="B20" s="74"/>
      <c r="C20" s="317"/>
      <c r="D20" s="318"/>
      <c r="E20" s="319"/>
      <c r="F20" s="319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63"/>
      <c r="U20" s="270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3"/>
    </row>
    <row r="21" spans="2:34" ht="23.1" customHeight="1">
      <c r="B21" s="74"/>
      <c r="C21" s="317"/>
      <c r="D21" s="318"/>
      <c r="E21" s="319"/>
      <c r="F21" s="319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63"/>
      <c r="U21" s="270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</row>
    <row r="22" spans="2:34" ht="23.1" customHeight="1">
      <c r="B22" s="74"/>
      <c r="C22" s="317"/>
      <c r="D22" s="318"/>
      <c r="E22" s="319"/>
      <c r="F22" s="319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63"/>
      <c r="U22" s="270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</row>
    <row r="23" spans="2:34" ht="23.1" customHeight="1">
      <c r="B23" s="74"/>
      <c r="C23" s="317"/>
      <c r="D23" s="318"/>
      <c r="E23" s="319"/>
      <c r="F23" s="319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63"/>
      <c r="U23" s="270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</row>
    <row r="24" spans="2:34" ht="23.1" customHeight="1">
      <c r="B24" s="74"/>
      <c r="C24" s="317"/>
      <c r="D24" s="318"/>
      <c r="E24" s="319"/>
      <c r="F24" s="319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63"/>
      <c r="U24" s="270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</row>
    <row r="25" spans="2:34" ht="23.1" customHeight="1">
      <c r="B25" s="74"/>
      <c r="C25" s="317"/>
      <c r="D25" s="318"/>
      <c r="E25" s="319"/>
      <c r="F25" s="319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63"/>
      <c r="U25" s="270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</row>
    <row r="26" spans="2:34" ht="23.1" customHeight="1">
      <c r="B26" s="74"/>
      <c r="C26" s="317"/>
      <c r="D26" s="318"/>
      <c r="E26" s="319"/>
      <c r="F26" s="319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63"/>
      <c r="U26" s="270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</row>
    <row r="27" spans="2:34" ht="23.1" customHeight="1">
      <c r="B27" s="74"/>
      <c r="C27" s="317"/>
      <c r="D27" s="318"/>
      <c r="E27" s="319"/>
      <c r="F27" s="319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63"/>
      <c r="U27" s="270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3"/>
    </row>
    <row r="28" spans="2:34" ht="23.1" customHeight="1">
      <c r="B28" s="74"/>
      <c r="C28" s="317"/>
      <c r="D28" s="318"/>
      <c r="E28" s="319"/>
      <c r="F28" s="319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63"/>
      <c r="U28" s="270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3"/>
    </row>
    <row r="29" spans="2:34" ht="23.1" customHeight="1">
      <c r="B29" s="74"/>
      <c r="C29" s="317"/>
      <c r="D29" s="318"/>
      <c r="E29" s="319"/>
      <c r="F29" s="319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63"/>
      <c r="U29" s="270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3"/>
    </row>
    <row r="30" spans="2:34" ht="23.1" customHeight="1">
      <c r="B30" s="74"/>
      <c r="C30" s="317"/>
      <c r="D30" s="318"/>
      <c r="E30" s="319"/>
      <c r="F30" s="319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63"/>
      <c r="U30" s="280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2"/>
    </row>
    <row r="31" spans="2:34" ht="23.1" customHeight="1">
      <c r="B31" s="74"/>
      <c r="C31" s="317"/>
      <c r="D31" s="318"/>
      <c r="E31" s="319"/>
      <c r="F31" s="319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63"/>
      <c r="U31" s="280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2"/>
    </row>
    <row r="32" spans="2:34" ht="23.1" customHeight="1">
      <c r="B32" s="74"/>
      <c r="C32" s="317"/>
      <c r="D32" s="318"/>
      <c r="E32" s="319"/>
      <c r="F32" s="319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63"/>
      <c r="U32" s="270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3"/>
    </row>
    <row r="33" spans="2:34" ht="23.1" customHeight="1">
      <c r="B33" s="74"/>
      <c r="C33" s="317"/>
      <c r="D33" s="318"/>
      <c r="E33" s="319"/>
      <c r="F33" s="319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63"/>
      <c r="U33" s="270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3"/>
    </row>
    <row r="34" spans="2:34" ht="23.1" customHeight="1">
      <c r="B34" s="74"/>
      <c r="C34" s="317"/>
      <c r="D34" s="318"/>
      <c r="E34" s="319"/>
      <c r="F34" s="319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63"/>
      <c r="U34" s="270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3"/>
    </row>
    <row r="35" spans="2:34" ht="23.1" customHeight="1">
      <c r="B35" s="74"/>
      <c r="C35" s="317"/>
      <c r="D35" s="318"/>
      <c r="E35" s="319"/>
      <c r="F35" s="319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63"/>
      <c r="U35" s="270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3"/>
    </row>
    <row r="36" spans="2:34" ht="23.1" customHeight="1">
      <c r="B36" s="74"/>
      <c r="C36" s="317"/>
      <c r="D36" s="318"/>
      <c r="E36" s="319"/>
      <c r="F36" s="319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63"/>
      <c r="U36" s="283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5"/>
    </row>
    <row r="37" spans="2:34" ht="23.1" customHeight="1">
      <c r="B37" s="74"/>
      <c r="C37" s="317"/>
      <c r="D37" s="318"/>
      <c r="E37" s="319"/>
      <c r="F37" s="319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63"/>
      <c r="U37" s="283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5"/>
    </row>
    <row r="38" spans="2:34" ht="23.1" customHeight="1">
      <c r="B38" s="74"/>
      <c r="C38" s="317"/>
      <c r="D38" s="318"/>
      <c r="E38" s="319"/>
      <c r="F38" s="319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63"/>
      <c r="U38" s="283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5"/>
    </row>
    <row r="39" spans="2:34" ht="23.1" customHeight="1">
      <c r="B39" s="74"/>
      <c r="C39" s="317"/>
      <c r="D39" s="318"/>
      <c r="E39" s="319"/>
      <c r="F39" s="319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63"/>
      <c r="U39" s="283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5"/>
    </row>
    <row r="40" spans="2:34" ht="23.1" customHeight="1">
      <c r="B40" s="74"/>
      <c r="C40" s="317"/>
      <c r="D40" s="318"/>
      <c r="E40" s="319"/>
      <c r="F40" s="319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63"/>
      <c r="U40" s="283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5"/>
    </row>
    <row r="41" spans="2:34" ht="23.1" customHeight="1">
      <c r="B41" s="74"/>
      <c r="C41" s="317"/>
      <c r="D41" s="318"/>
      <c r="E41" s="319"/>
      <c r="F41" s="319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63"/>
      <c r="U41" s="283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5"/>
    </row>
    <row r="42" spans="2:34" ht="23.1" customHeight="1">
      <c r="B42" s="74"/>
      <c r="C42" s="317"/>
      <c r="D42" s="318"/>
      <c r="E42" s="319"/>
      <c r="F42" s="319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63"/>
      <c r="U42" s="283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5"/>
    </row>
    <row r="43" spans="2:34" ht="23.1" customHeight="1">
      <c r="B43" s="74"/>
      <c r="C43" s="317"/>
      <c r="D43" s="318"/>
      <c r="E43" s="319"/>
      <c r="F43" s="319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63"/>
      <c r="U43" s="283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5"/>
    </row>
    <row r="44" spans="2:34" ht="23.1" customHeight="1">
      <c r="B44" s="74"/>
      <c r="C44" s="317"/>
      <c r="D44" s="318"/>
      <c r="E44" s="319"/>
      <c r="F44" s="319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63"/>
      <c r="U44" s="283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5"/>
    </row>
    <row r="45" spans="2:34" ht="23.1" customHeight="1">
      <c r="B45" s="74"/>
      <c r="C45" s="317"/>
      <c r="D45" s="318"/>
      <c r="E45" s="319"/>
      <c r="F45" s="319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63"/>
      <c r="U45" s="283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5"/>
    </row>
    <row r="46" spans="2:34" s="86" customFormat="1" ht="23.1" customHeight="1" thickBot="1">
      <c r="B46" s="74"/>
      <c r="C46" s="1193" t="s">
        <v>176</v>
      </c>
      <c r="D46" s="1194"/>
      <c r="E46" s="83">
        <f>MIN(E16:E45)</f>
        <v>0</v>
      </c>
      <c r="F46" s="83">
        <f>MAX(F16:F45)</f>
        <v>0</v>
      </c>
      <c r="G46" s="84">
        <f t="shared" ref="G46:R46" si="0">SUM(G16:G45)</f>
        <v>0</v>
      </c>
      <c r="H46" s="84">
        <f t="shared" si="0"/>
        <v>0</v>
      </c>
      <c r="I46" s="84">
        <f t="shared" si="0"/>
        <v>0</v>
      </c>
      <c r="J46" s="84">
        <f t="shared" si="0"/>
        <v>0</v>
      </c>
      <c r="K46" s="84">
        <f t="shared" si="0"/>
        <v>0</v>
      </c>
      <c r="L46" s="84">
        <f t="shared" si="0"/>
        <v>0</v>
      </c>
      <c r="M46" s="84">
        <f t="shared" si="0"/>
        <v>0</v>
      </c>
      <c r="N46" s="84">
        <f t="shared" si="0"/>
        <v>0</v>
      </c>
      <c r="O46" s="84">
        <f t="shared" si="0"/>
        <v>0</v>
      </c>
      <c r="P46" s="84">
        <f t="shared" si="0"/>
        <v>0</v>
      </c>
      <c r="Q46" s="84">
        <f t="shared" si="0"/>
        <v>0</v>
      </c>
      <c r="R46" s="84">
        <f t="shared" si="0"/>
        <v>0</v>
      </c>
      <c r="S46" s="85"/>
      <c r="U46" s="283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5"/>
    </row>
    <row r="47" spans="2:34" s="86" customFormat="1" ht="23.1" customHeight="1">
      <c r="B47" s="74"/>
      <c r="C47" s="620"/>
      <c r="D47" s="620"/>
      <c r="E47" s="621"/>
      <c r="F47" s="621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85"/>
      <c r="U47" s="283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5"/>
    </row>
    <row r="48" spans="2:34" s="86" customFormat="1" ht="23.1" customHeight="1">
      <c r="B48" s="74"/>
      <c r="C48" s="622" t="s">
        <v>512</v>
      </c>
      <c r="D48" s="620"/>
      <c r="E48" s="621"/>
      <c r="F48" s="621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85"/>
      <c r="U48" s="283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5"/>
    </row>
    <row r="49" spans="2:34" s="86" customFormat="1" ht="23.1" customHeight="1">
      <c r="B49" s="74"/>
      <c r="C49" s="623" t="s">
        <v>513</v>
      </c>
      <c r="D49" s="620"/>
      <c r="E49" s="621"/>
      <c r="F49" s="624">
        <f>ejercicio-1</f>
        <v>2018</v>
      </c>
      <c r="G49" s="625" t="s">
        <v>514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85"/>
      <c r="U49" s="283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5"/>
    </row>
    <row r="50" spans="2:34" s="86" customFormat="1" ht="23.1" customHeight="1">
      <c r="B50" s="74"/>
      <c r="C50" s="626" t="s">
        <v>515</v>
      </c>
      <c r="D50" s="620"/>
      <c r="E50" s="621"/>
      <c r="F50" s="621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85"/>
      <c r="U50" s="283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5"/>
    </row>
    <row r="51" spans="2:34" s="86" customFormat="1" ht="23.1" customHeight="1">
      <c r="B51" s="74"/>
      <c r="C51" s="623" t="s">
        <v>518</v>
      </c>
      <c r="D51" s="620"/>
      <c r="E51" s="621"/>
      <c r="F51" s="621"/>
      <c r="G51" s="624">
        <f>ejercicio-1</f>
        <v>2018</v>
      </c>
      <c r="H51" s="625" t="s">
        <v>519</v>
      </c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85"/>
      <c r="U51" s="283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5"/>
    </row>
    <row r="52" spans="2:34" s="86" customFormat="1" ht="23.1" customHeight="1">
      <c r="B52" s="74"/>
      <c r="C52" s="623" t="s">
        <v>520</v>
      </c>
      <c r="D52" s="620"/>
      <c r="E52" s="621"/>
      <c r="F52" s="621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85"/>
      <c r="U52" s="283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5"/>
    </row>
    <row r="53" spans="2:34" s="86" customFormat="1" ht="23.1" customHeight="1">
      <c r="B53" s="74"/>
      <c r="C53" s="623" t="s">
        <v>524</v>
      </c>
      <c r="D53" s="620"/>
      <c r="E53" s="621"/>
      <c r="F53" s="621"/>
      <c r="G53" s="624">
        <f>ejercicio-1</f>
        <v>2018</v>
      </c>
      <c r="H53" s="625" t="s">
        <v>523</v>
      </c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85"/>
      <c r="U53" s="283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5"/>
    </row>
    <row r="54" spans="2:34" s="86" customFormat="1" ht="23.1" customHeight="1">
      <c r="B54" s="74"/>
      <c r="C54" s="620"/>
      <c r="D54" s="620"/>
      <c r="E54" s="621"/>
      <c r="F54" s="621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85"/>
      <c r="U54" s="283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5"/>
    </row>
    <row r="55" spans="2:34" ht="23.1" customHeight="1" thickBot="1">
      <c r="B55" s="78"/>
      <c r="C55" s="1189"/>
      <c r="D55" s="1189"/>
      <c r="E55" s="1189"/>
      <c r="F55" s="118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9"/>
      <c r="S55" s="80"/>
      <c r="U55" s="286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8"/>
    </row>
    <row r="56" spans="2:34" ht="23.1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T56" s="54" t="s">
        <v>672</v>
      </c>
    </row>
    <row r="57" spans="2:34" ht="12.75">
      <c r="C57" s="81" t="s">
        <v>70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2" t="s">
        <v>44</v>
      </c>
    </row>
    <row r="58" spans="2:34" ht="12.75">
      <c r="C58" s="82" t="s">
        <v>71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34" ht="12.75">
      <c r="C59" s="82" t="s">
        <v>72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34" ht="12.75">
      <c r="C60" s="82" t="s">
        <v>73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34" ht="12.75">
      <c r="C61" s="82" t="s">
        <v>74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34" ht="23.1" customHeight="1">
      <c r="C62" s="61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34" ht="23.1" customHeight="1">
      <c r="C63" s="61"/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34" ht="23.1" customHeight="1"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3:18" ht="23.1" customHeight="1">
      <c r="C65" s="61"/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3:18" ht="23.1" customHeight="1"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2018-09-21T10:35:50Z</cp:lastPrinted>
  <dcterms:created xsi:type="dcterms:W3CDTF">2017-09-18T15:25:23Z</dcterms:created>
  <dcterms:modified xsi:type="dcterms:W3CDTF">2018-11-06T15:02:15Z</dcterms:modified>
</cp:coreProperties>
</file>